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K:\71 Teamdokumente\24 Digitalisierung Mold\01_Projekte\LK\2026_PickerlKalkulator\"/>
    </mc:Choice>
  </mc:AlternateContent>
  <xr:revisionPtr revIDLastSave="0" documentId="13_ncr:1_{E23485A5-A639-4996-9D17-F1229EA9B70B}" xr6:coauthVersionLast="47" xr6:coauthVersionMax="47" xr10:uidLastSave="{00000000-0000-0000-0000-000000000000}"/>
  <bookViews>
    <workbookView xWindow="28680" yWindow="-120" windowWidth="29040" windowHeight="15720" tabRatio="500" xr2:uid="{00000000-000D-0000-FFFF-FFFF00000000}"/>
  </bookViews>
  <sheets>
    <sheet name="Pickerl-Rechner" sheetId="1" r:id="rId1"/>
    <sheet name="Werte" sheetId="2" state="hidden" r:id="rId2"/>
    <sheet name="Hilfe" sheetId="3" state="hidden" r:id="rId3"/>
  </sheets>
  <definedNames>
    <definedName name="_xlnm.Print_Area" localSheetId="0">'Pickerl-Rechner'!$A$1:$F$34</definedName>
    <definedName name="nBauart">OFFSET(Hilfe!$Q$10,0,0,MAX(Hilfe!$C$3,1),1)</definedName>
    <definedName name="nFahrzeug">OFFSET(Hilfe!$I$10,0,0,MAX(Hilfe!$C$1,1),1)</definedName>
    <definedName name="nGewicht">OFFSET(Hilfe!$U$10,0,0,MAX(Hilfe!$C$4,1),1)</definedName>
    <definedName name="nKlasse">OFFSET(Hilfe!$M$10,0,0,MAX(Hilfe!$C$2,1),1)</definedName>
    <definedName name="nVerw">OFFSET(Hilfe!$Y$10,0,0,MAX(Hilfe!$C$5,1),1)</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30" i="3" l="1"/>
  <c r="F30" i="3"/>
  <c r="AE29" i="3"/>
  <c r="F29" i="3"/>
  <c r="G29" i="3" s="1"/>
  <c r="AE28" i="3"/>
  <c r="F28" i="3"/>
  <c r="G28" i="3" s="1"/>
  <c r="AE27" i="3"/>
  <c r="F27" i="3"/>
  <c r="AE26" i="3"/>
  <c r="F26" i="3"/>
  <c r="AE25" i="3"/>
  <c r="F25" i="3"/>
  <c r="C25" i="3"/>
  <c r="I8" i="1" s="1"/>
  <c r="AE24" i="3"/>
  <c r="G24" i="3"/>
  <c r="F24" i="3"/>
  <c r="C24" i="3"/>
  <c r="I7" i="1" s="1"/>
  <c r="AE23" i="3"/>
  <c r="F23" i="3"/>
  <c r="G23" i="3" s="1"/>
  <c r="AE22" i="3"/>
  <c r="F22" i="3"/>
  <c r="G22" i="3" s="1"/>
  <c r="AE21" i="3"/>
  <c r="G21" i="3"/>
  <c r="F21" i="3"/>
  <c r="AE20" i="3"/>
  <c r="F20" i="3"/>
  <c r="AE19" i="3"/>
  <c r="F19" i="3"/>
  <c r="AE18" i="3"/>
  <c r="F18" i="3"/>
  <c r="G18" i="3" s="1"/>
  <c r="AE17" i="3"/>
  <c r="F17" i="3"/>
  <c r="AE16" i="3"/>
  <c r="F16" i="3"/>
  <c r="G16" i="3" s="1"/>
  <c r="C16" i="3"/>
  <c r="AE15" i="3"/>
  <c r="F15" i="3"/>
  <c r="C15" i="3"/>
  <c r="AE14" i="3"/>
  <c r="F14" i="3"/>
  <c r="C14" i="3"/>
  <c r="AE13" i="3"/>
  <c r="F13" i="3"/>
  <c r="G13" i="3" s="1"/>
  <c r="AE12" i="3"/>
  <c r="F12" i="3"/>
  <c r="AE11" i="3"/>
  <c r="G11" i="3"/>
  <c r="F11" i="3"/>
  <c r="AE10" i="3"/>
  <c r="F10" i="3"/>
  <c r="G14" i="3" s="1"/>
  <c r="B1" i="3"/>
  <c r="J30" i="3" s="1"/>
  <c r="K22" i="2"/>
  <c r="J22" i="2"/>
  <c r="K21" i="2"/>
  <c r="J21" i="2"/>
  <c r="K20" i="2"/>
  <c r="J20" i="2"/>
  <c r="K19" i="2"/>
  <c r="J19" i="2"/>
  <c r="K18" i="2"/>
  <c r="J18" i="2"/>
  <c r="K17" i="2"/>
  <c r="J17" i="2"/>
  <c r="K16" i="2"/>
  <c r="J16" i="2"/>
  <c r="K15" i="2"/>
  <c r="J15" i="2"/>
  <c r="K14" i="2"/>
  <c r="J14" i="2"/>
  <c r="K13" i="2"/>
  <c r="J13" i="2"/>
  <c r="K12" i="2"/>
  <c r="J12" i="2"/>
  <c r="K11" i="2"/>
  <c r="J11" i="2"/>
  <c r="K10" i="2"/>
  <c r="J10" i="2"/>
  <c r="K9" i="2"/>
  <c r="J9" i="2"/>
  <c r="K8" i="2"/>
  <c r="J8" i="2"/>
  <c r="K7" i="2"/>
  <c r="J7" i="2"/>
  <c r="K6" i="2"/>
  <c r="J6" i="2"/>
  <c r="K5" i="2"/>
  <c r="J5" i="2"/>
  <c r="K4" i="2"/>
  <c r="J4" i="2"/>
  <c r="K3" i="2"/>
  <c r="J3" i="2"/>
  <c r="K2" i="2"/>
  <c r="J2" i="2"/>
  <c r="J29" i="3" l="1"/>
  <c r="J26" i="3"/>
  <c r="J12" i="3"/>
  <c r="J25" i="3"/>
  <c r="J15" i="3"/>
  <c r="J19" i="3"/>
  <c r="J24" i="3"/>
  <c r="J11" i="3"/>
  <c r="J14" i="3"/>
  <c r="J18" i="3"/>
  <c r="J16" i="3"/>
  <c r="J27" i="3"/>
  <c r="J22" i="3"/>
  <c r="J20" i="3"/>
  <c r="J13" i="3"/>
  <c r="J17" i="3"/>
  <c r="J28" i="3"/>
  <c r="J21" i="3"/>
  <c r="J23" i="3"/>
  <c r="J10" i="3"/>
  <c r="K10" i="3" s="1"/>
  <c r="G30" i="3"/>
  <c r="G17" i="3"/>
  <c r="G26" i="3"/>
  <c r="G15" i="3"/>
  <c r="G27" i="3"/>
  <c r="G20" i="3"/>
  <c r="G12" i="3"/>
  <c r="G25" i="3"/>
  <c r="G19" i="3"/>
  <c r="G10" i="3"/>
  <c r="K12" i="3" l="1"/>
  <c r="K22" i="3"/>
  <c r="K27" i="3"/>
  <c r="K18" i="3"/>
  <c r="K26" i="3"/>
  <c r="K14" i="3"/>
  <c r="K28" i="3"/>
  <c r="K19" i="3"/>
  <c r="H17" i="3"/>
  <c r="H13" i="3"/>
  <c r="H25" i="3"/>
  <c r="H21" i="3"/>
  <c r="H29" i="3"/>
  <c r="H27" i="3"/>
  <c r="H20" i="3"/>
  <c r="H12" i="3"/>
  <c r="H15" i="3"/>
  <c r="H24" i="3"/>
  <c r="H11" i="3"/>
  <c r="H22" i="3"/>
  <c r="H14" i="3"/>
  <c r="H18" i="3"/>
  <c r="H16" i="3"/>
  <c r="H26" i="3"/>
  <c r="H19" i="3"/>
  <c r="H23" i="3"/>
  <c r="H28" i="3"/>
  <c r="H30" i="3"/>
  <c r="H10" i="3"/>
  <c r="C1" i="3" s="1"/>
  <c r="L10" i="3"/>
  <c r="K16" i="3"/>
  <c r="K23" i="3"/>
  <c r="K21" i="3"/>
  <c r="K11" i="3"/>
  <c r="K29" i="3"/>
  <c r="K24" i="3"/>
  <c r="K17" i="3"/>
  <c r="K13" i="3"/>
  <c r="K20" i="3"/>
  <c r="K15" i="3"/>
  <c r="K30" i="3"/>
  <c r="K25" i="3"/>
  <c r="L15" i="3" l="1"/>
  <c r="L18" i="3"/>
  <c r="L29" i="3"/>
  <c r="L25" i="3"/>
  <c r="L14" i="3"/>
  <c r="I25" i="3"/>
  <c r="I21" i="3"/>
  <c r="I29" i="3"/>
  <c r="I22" i="3"/>
  <c r="I27" i="3"/>
  <c r="I20" i="3"/>
  <c r="I12" i="3"/>
  <c r="I15" i="3"/>
  <c r="I19" i="3"/>
  <c r="I24" i="3"/>
  <c r="I14" i="3"/>
  <c r="I18" i="3"/>
  <c r="I16" i="3"/>
  <c r="I26" i="3"/>
  <c r="I13" i="3"/>
  <c r="I17" i="3"/>
  <c r="I28" i="3"/>
  <c r="I10" i="3"/>
  <c r="I30" i="3"/>
  <c r="I23" i="3"/>
  <c r="I11" i="3"/>
  <c r="L11" i="3"/>
  <c r="L12" i="3"/>
  <c r="L16" i="3"/>
  <c r="L24" i="3"/>
  <c r="L13" i="3"/>
  <c r="L21" i="3"/>
  <c r="L28" i="3"/>
  <c r="L19" i="3"/>
  <c r="L17" i="3"/>
  <c r="L26" i="3"/>
  <c r="L20" i="3"/>
  <c r="L27" i="3"/>
  <c r="L22" i="3"/>
  <c r="L30" i="3"/>
  <c r="L23" i="3"/>
  <c r="C2" i="3" l="1"/>
  <c r="M29" i="3" s="1"/>
  <c r="M11" i="3" l="1"/>
  <c r="H5" i="1"/>
  <c r="M15" i="3"/>
  <c r="M17" i="3"/>
  <c r="M13" i="3"/>
  <c r="M21" i="3"/>
  <c r="M28" i="3"/>
  <c r="M19" i="3"/>
  <c r="M27" i="3"/>
  <c r="M25" i="3"/>
  <c r="M30" i="3"/>
  <c r="M23" i="3"/>
  <c r="M24" i="3"/>
  <c r="M12" i="3"/>
  <c r="M16" i="3"/>
  <c r="M20" i="3"/>
  <c r="M26" i="3"/>
  <c r="M22" i="3"/>
  <c r="M10" i="3"/>
  <c r="B2" i="3" s="1"/>
  <c r="N28" i="3" s="1"/>
  <c r="M14" i="3"/>
  <c r="M18" i="3"/>
  <c r="N16" i="3" l="1"/>
  <c r="E5" i="1"/>
  <c r="N11" i="3"/>
  <c r="N10" i="3"/>
  <c r="O10" i="3" s="1"/>
  <c r="P10" i="3" s="1"/>
  <c r="N13" i="3"/>
  <c r="O13" i="3" s="1"/>
  <c r="N22" i="3"/>
  <c r="N21" i="3"/>
  <c r="N18" i="3"/>
  <c r="N19" i="3"/>
  <c r="N23" i="3"/>
  <c r="N25" i="3"/>
  <c r="C22" i="3"/>
  <c r="I5" i="1" s="1"/>
  <c r="N12" i="3"/>
  <c r="O12" i="3" s="1"/>
  <c r="N20" i="3"/>
  <c r="N17" i="3"/>
  <c r="N30" i="3"/>
  <c r="N27" i="3"/>
  <c r="N24" i="3"/>
  <c r="N29" i="3"/>
  <c r="N26" i="3"/>
  <c r="N14" i="3"/>
  <c r="N15" i="3"/>
  <c r="O14" i="3" l="1"/>
  <c r="O19" i="3"/>
  <c r="O18" i="3"/>
  <c r="O27" i="3"/>
  <c r="O15" i="3"/>
  <c r="O26" i="3"/>
  <c r="O25" i="3"/>
  <c r="O29" i="3"/>
  <c r="O21" i="3"/>
  <c r="O11" i="3"/>
  <c r="P11" i="3" s="1"/>
  <c r="O16" i="3"/>
  <c r="O23" i="3"/>
  <c r="O24" i="3"/>
  <c r="O20" i="3"/>
  <c r="O28" i="3"/>
  <c r="O17" i="3"/>
  <c r="O30" i="3"/>
  <c r="O22" i="3"/>
  <c r="P14" i="3" l="1"/>
  <c r="P20" i="3"/>
  <c r="P17" i="3"/>
  <c r="P13" i="3"/>
  <c r="P21" i="3"/>
  <c r="P15" i="3"/>
  <c r="P19" i="3"/>
  <c r="P16" i="3"/>
  <c r="P18" i="3"/>
  <c r="P25" i="3"/>
  <c r="P12" i="3"/>
  <c r="P22" i="3"/>
  <c r="P23" i="3"/>
  <c r="P30" i="3"/>
  <c r="P27" i="3"/>
  <c r="P29" i="3"/>
  <c r="P28" i="3"/>
  <c r="P26" i="3"/>
  <c r="P24" i="3"/>
  <c r="C3" i="3" l="1"/>
  <c r="Q26" i="3" s="1"/>
  <c r="Q19" i="3" l="1"/>
  <c r="Q12" i="3"/>
  <c r="Q25" i="3"/>
  <c r="Q30" i="3"/>
  <c r="Q23" i="3"/>
  <c r="Q28" i="3"/>
  <c r="Q18" i="3"/>
  <c r="H6" i="1"/>
  <c r="Q29" i="3"/>
  <c r="Q13" i="3"/>
  <c r="Q20" i="3"/>
  <c r="Q11" i="3"/>
  <c r="Q21" i="3"/>
  <c r="Q10" i="3"/>
  <c r="B3" i="3" s="1"/>
  <c r="R24" i="3" s="1"/>
  <c r="Q17" i="3"/>
  <c r="Q27" i="3"/>
  <c r="Q24" i="3"/>
  <c r="Q14" i="3"/>
  <c r="Q16" i="3"/>
  <c r="Q22" i="3"/>
  <c r="Q15" i="3"/>
  <c r="R25" i="3"/>
  <c r="R12" i="3"/>
  <c r="R15" i="3" l="1"/>
  <c r="S16" i="3" s="1"/>
  <c r="R23" i="3"/>
  <c r="R11" i="3"/>
  <c r="R17" i="3"/>
  <c r="R26" i="3"/>
  <c r="R16" i="3"/>
  <c r="R27" i="3"/>
  <c r="R10" i="3"/>
  <c r="S10" i="3" s="1"/>
  <c r="R19" i="3"/>
  <c r="R14" i="3"/>
  <c r="R28" i="3"/>
  <c r="R20" i="3"/>
  <c r="R30" i="3"/>
  <c r="C23" i="3"/>
  <c r="I6" i="1" s="1"/>
  <c r="E6" i="1" s="1"/>
  <c r="R18" i="3"/>
  <c r="R21" i="3"/>
  <c r="R22" i="3"/>
  <c r="R29" i="3"/>
  <c r="R13" i="3"/>
  <c r="S14" i="3"/>
  <c r="S11" i="3"/>
  <c r="T11" i="3" s="1"/>
  <c r="T10" i="3"/>
  <c r="S12" i="3"/>
  <c r="S13" i="3"/>
  <c r="S15" i="3"/>
  <c r="S17" i="3" l="1"/>
  <c r="S25" i="3"/>
  <c r="S21" i="3"/>
  <c r="S27" i="3"/>
  <c r="S22" i="3"/>
  <c r="S20" i="3"/>
  <c r="S29" i="3"/>
  <c r="S24" i="3"/>
  <c r="S19" i="3"/>
  <c r="T20" i="3" s="1"/>
  <c r="S30" i="3"/>
  <c r="S23" i="3"/>
  <c r="S28" i="3"/>
  <c r="S18" i="3"/>
  <c r="S26" i="3"/>
  <c r="T14" i="3"/>
  <c r="T17" i="3"/>
  <c r="T12" i="3"/>
  <c r="T16" i="3"/>
  <c r="T13" i="3"/>
  <c r="T15" i="3"/>
  <c r="T19" i="3" l="1"/>
  <c r="T30" i="3"/>
  <c r="T21" i="3"/>
  <c r="T23" i="3"/>
  <c r="T28" i="3"/>
  <c r="T29" i="3"/>
  <c r="T22" i="3"/>
  <c r="T27" i="3"/>
  <c r="T24" i="3"/>
  <c r="T25" i="3"/>
  <c r="T26" i="3"/>
  <c r="T18" i="3"/>
  <c r="C4" i="3"/>
  <c r="U30" i="3" s="1"/>
  <c r="U18" i="3" l="1"/>
  <c r="U14" i="3"/>
  <c r="U25" i="3"/>
  <c r="U26" i="3"/>
  <c r="U24" i="3"/>
  <c r="U29" i="3"/>
  <c r="U22" i="3"/>
  <c r="U12" i="3"/>
  <c r="U20" i="3"/>
  <c r="U27" i="3"/>
  <c r="U21" i="3"/>
  <c r="U16" i="3"/>
  <c r="U28" i="3"/>
  <c r="U13" i="3"/>
  <c r="U10" i="3"/>
  <c r="B4" i="3" s="1"/>
  <c r="V30" i="3" s="1"/>
  <c r="U17" i="3"/>
  <c r="H7" i="1"/>
  <c r="E7" i="1" s="1"/>
  <c r="U23" i="3"/>
  <c r="U11" i="3"/>
  <c r="U15" i="3"/>
  <c r="U19" i="3"/>
  <c r="V26" i="3" l="1"/>
  <c r="V22" i="3"/>
  <c r="V24" i="3"/>
  <c r="V17" i="3"/>
  <c r="V27" i="3"/>
  <c r="V15" i="3"/>
  <c r="V16" i="3"/>
  <c r="V10" i="3"/>
  <c r="W10" i="3" s="1"/>
  <c r="V29" i="3"/>
  <c r="V20" i="3"/>
  <c r="V28" i="3"/>
  <c r="V21" i="3"/>
  <c r="V14" i="3"/>
  <c r="V25" i="3"/>
  <c r="V13" i="3"/>
  <c r="V11" i="3"/>
  <c r="W11" i="3" s="1"/>
  <c r="V19" i="3"/>
  <c r="V23" i="3"/>
  <c r="V12" i="3"/>
  <c r="W12" i="3" s="1"/>
  <c r="V18" i="3"/>
  <c r="W22" i="3" l="1"/>
  <c r="W17" i="3"/>
  <c r="W30" i="3"/>
  <c r="W27" i="3"/>
  <c r="W19" i="3"/>
  <c r="W21" i="3"/>
  <c r="W25" i="3"/>
  <c r="W18" i="3"/>
  <c r="W26" i="3"/>
  <c r="W24" i="3"/>
  <c r="W29" i="3"/>
  <c r="W23" i="3"/>
  <c r="W20" i="3"/>
  <c r="W28" i="3"/>
  <c r="W16" i="3"/>
  <c r="W13" i="3"/>
  <c r="W14" i="3"/>
  <c r="X10" i="3"/>
  <c r="X11" i="3"/>
  <c r="W15" i="3"/>
  <c r="X13" i="3"/>
  <c r="X12" i="3"/>
  <c r="X27" i="3" l="1"/>
  <c r="X23" i="3"/>
  <c r="X16" i="3"/>
  <c r="X24" i="3"/>
  <c r="X26" i="3"/>
  <c r="X22" i="3"/>
  <c r="X21" i="3"/>
  <c r="X25" i="3"/>
  <c r="X17" i="3"/>
  <c r="X20" i="3"/>
  <c r="X30" i="3"/>
  <c r="X28" i="3"/>
  <c r="X18" i="3"/>
  <c r="X15" i="3"/>
  <c r="X29" i="3"/>
  <c r="X14" i="3"/>
  <c r="X19" i="3"/>
  <c r="C5" i="3" l="1"/>
  <c r="Y23" i="3" l="1"/>
  <c r="Y24" i="3"/>
  <c r="Y21" i="3"/>
  <c r="Y16" i="3"/>
  <c r="Y26" i="3"/>
  <c r="Y27" i="3"/>
  <c r="Y20" i="3"/>
  <c r="Y25" i="3"/>
  <c r="Y11" i="3"/>
  <c r="Y15" i="3"/>
  <c r="Y13" i="3"/>
  <c r="Y22" i="3"/>
  <c r="Y17" i="3"/>
  <c r="Y19" i="3"/>
  <c r="Y29" i="3"/>
  <c r="Y28" i="3"/>
  <c r="Y12" i="3"/>
  <c r="Y14" i="3"/>
  <c r="Y10" i="3"/>
  <c r="B5" i="3" s="1"/>
  <c r="C7" i="3" s="1"/>
  <c r="H8" i="1"/>
  <c r="E8" i="1" s="1"/>
  <c r="Y30" i="3"/>
  <c r="Y18" i="3"/>
  <c r="C8" i="3" l="1"/>
  <c r="C9" i="3"/>
  <c r="C10" i="3" s="1"/>
  <c r="C13" i="3" l="1"/>
  <c r="AH149" i="3" s="1"/>
  <c r="C14" i="1"/>
  <c r="C17" i="3"/>
  <c r="AH186" i="3" l="1"/>
  <c r="AH102" i="3"/>
  <c r="AH28" i="3"/>
  <c r="AH66" i="3"/>
  <c r="AH29" i="3"/>
  <c r="AH96" i="3"/>
  <c r="AH19" i="3"/>
  <c r="AH62" i="3"/>
  <c r="AH112" i="3"/>
  <c r="AH81" i="3"/>
  <c r="AH151" i="3"/>
  <c r="AH75" i="3"/>
  <c r="AH67" i="3"/>
  <c r="AH53" i="3"/>
  <c r="AH79" i="3"/>
  <c r="AH7" i="3"/>
  <c r="AH169" i="3"/>
  <c r="AH238" i="3"/>
  <c r="AH187" i="3"/>
  <c r="AH209" i="3"/>
  <c r="AH76" i="3"/>
  <c r="AH250" i="3"/>
  <c r="AH59" i="3"/>
  <c r="AH239" i="3"/>
  <c r="AH133" i="3"/>
  <c r="AH54" i="3"/>
  <c r="AH141" i="3"/>
  <c r="AH117" i="3"/>
  <c r="AH138" i="3"/>
  <c r="AH25" i="3"/>
  <c r="AH97" i="3"/>
  <c r="AH217" i="3"/>
  <c r="AH116" i="3"/>
  <c r="AH42" i="3"/>
  <c r="AH232" i="3"/>
  <c r="AH87" i="3"/>
  <c r="AH127" i="3"/>
  <c r="AH78" i="3"/>
  <c r="AH223" i="3"/>
  <c r="AH21" i="3"/>
  <c r="AH103" i="3"/>
  <c r="AH90" i="3"/>
  <c r="AH171" i="3"/>
  <c r="AH251" i="3"/>
  <c r="AH173" i="3"/>
  <c r="AH147" i="3"/>
  <c r="AH163" i="3"/>
  <c r="AH99" i="3"/>
  <c r="AH248" i="3"/>
  <c r="AH92" i="3"/>
  <c r="AH37" i="3"/>
  <c r="AH44" i="3"/>
  <c r="AH249" i="3"/>
  <c r="AH135" i="3"/>
  <c r="AH144" i="3"/>
  <c r="AH110" i="3"/>
  <c r="AH142" i="3"/>
  <c r="AH246" i="3"/>
  <c r="AH84" i="3"/>
  <c r="AH111" i="3"/>
  <c r="AH181" i="3"/>
  <c r="AH134" i="3"/>
  <c r="AH8" i="3"/>
  <c r="AH154" i="3"/>
  <c r="AH178" i="3"/>
  <c r="AH198" i="3"/>
  <c r="AH190" i="3"/>
  <c r="AH158" i="3"/>
  <c r="AH194" i="3"/>
  <c r="AH234" i="3"/>
  <c r="AH183" i="3"/>
  <c r="AH24" i="3"/>
  <c r="AH120" i="3"/>
  <c r="AH36" i="3"/>
  <c r="AH219" i="3"/>
  <c r="AH224" i="3"/>
  <c r="AH4" i="3"/>
  <c r="AH180" i="3"/>
  <c r="AH157" i="3"/>
  <c r="AH231" i="3"/>
  <c r="AH235" i="3"/>
  <c r="AH13" i="3"/>
  <c r="AH184" i="3"/>
  <c r="AH113" i="3"/>
  <c r="AH38" i="3"/>
  <c r="AH210" i="3"/>
  <c r="AH189" i="3"/>
  <c r="AH41" i="3"/>
  <c r="AH202" i="3"/>
  <c r="AH172" i="3"/>
  <c r="AH73" i="3"/>
  <c r="AH49" i="3"/>
  <c r="AH18" i="3"/>
  <c r="AH20" i="3"/>
  <c r="AH160" i="3"/>
  <c r="AH9" i="3"/>
  <c r="AH130" i="3"/>
  <c r="AH31" i="3"/>
  <c r="AH233" i="3"/>
  <c r="AH100" i="3"/>
  <c r="AH199" i="3"/>
  <c r="AH124" i="3"/>
  <c r="AH5" i="3"/>
  <c r="AH91" i="3"/>
  <c r="AH15" i="3"/>
  <c r="AH175" i="3"/>
  <c r="AH106" i="3"/>
  <c r="AH52" i="3"/>
  <c r="AH48" i="3"/>
  <c r="AH176" i="3"/>
  <c r="AH245" i="3"/>
  <c r="AH174" i="3"/>
  <c r="AH196" i="3"/>
  <c r="AH123" i="3"/>
  <c r="AH206" i="3"/>
  <c r="AH60" i="3"/>
  <c r="AH230" i="3"/>
  <c r="AH105" i="3"/>
  <c r="AH152" i="3"/>
  <c r="AH6" i="3"/>
  <c r="AH34" i="3"/>
  <c r="AH203" i="3"/>
  <c r="AH122" i="3"/>
  <c r="AH85" i="3"/>
  <c r="AH148" i="3"/>
  <c r="AH162" i="3"/>
  <c r="AH220" i="3"/>
  <c r="AH22" i="3"/>
  <c r="AH218" i="3"/>
  <c r="AH58" i="3"/>
  <c r="AH56" i="3"/>
  <c r="AH93" i="3"/>
  <c r="AH63" i="3"/>
  <c r="AH243" i="3"/>
  <c r="AH213" i="3"/>
  <c r="AH72" i="3"/>
  <c r="AH201" i="3"/>
  <c r="AH128" i="3"/>
  <c r="AH225" i="3"/>
  <c r="AH145" i="3"/>
  <c r="AH11" i="3"/>
  <c r="AH104" i="3"/>
  <c r="AH221" i="3"/>
  <c r="AH114" i="3"/>
  <c r="AH30" i="3"/>
  <c r="AH68" i="3"/>
  <c r="AH32" i="3"/>
  <c r="AH168" i="3"/>
  <c r="AH242" i="3"/>
  <c r="AH108" i="3"/>
  <c r="AH57" i="3"/>
  <c r="AH77" i="3"/>
  <c r="AH195" i="3"/>
  <c r="AH64" i="3"/>
  <c r="AH46" i="3"/>
  <c r="AH23" i="3"/>
  <c r="AH139" i="3"/>
  <c r="AH177" i="3"/>
  <c r="AH155" i="3"/>
  <c r="AH236" i="3"/>
  <c r="AH27" i="3"/>
  <c r="AH150" i="3"/>
  <c r="AH61" i="3"/>
  <c r="AH69" i="3"/>
  <c r="AH119" i="3"/>
  <c r="AH191" i="3"/>
  <c r="AH51" i="3"/>
  <c r="AH228" i="3"/>
  <c r="AH229" i="3"/>
  <c r="AH50" i="3"/>
  <c r="AH247" i="3"/>
  <c r="AH146" i="3"/>
  <c r="AH109" i="3"/>
  <c r="AH165" i="3"/>
  <c r="AH83" i="3"/>
  <c r="AH182" i="3"/>
  <c r="AH121" i="3"/>
  <c r="AH26" i="3"/>
  <c r="AH40" i="3"/>
  <c r="AH118" i="3"/>
  <c r="AH156" i="3"/>
  <c r="AH170" i="3"/>
  <c r="AH70" i="3"/>
  <c r="AH55" i="3"/>
  <c r="AH207" i="3"/>
  <c r="AH164" i="3"/>
  <c r="AH80" i="3"/>
  <c r="AH214" i="3"/>
  <c r="AH74" i="3"/>
  <c r="AH89" i="3"/>
  <c r="AH159" i="3"/>
  <c r="AH12" i="3"/>
  <c r="AH185" i="3"/>
  <c r="AH125" i="3"/>
  <c r="AH126" i="3"/>
  <c r="AH86" i="3"/>
  <c r="AH192" i="3"/>
  <c r="AH167" i="3"/>
  <c r="AH208" i="3"/>
  <c r="AH17" i="3"/>
  <c r="AH205" i="3"/>
  <c r="AH212" i="3"/>
  <c r="AH65" i="3"/>
  <c r="AH161" i="3"/>
  <c r="AH115" i="3"/>
  <c r="AH107" i="3"/>
  <c r="AH16" i="3"/>
  <c r="AH140" i="3"/>
  <c r="AH129" i="3"/>
  <c r="AH101" i="3"/>
  <c r="AH200" i="3"/>
  <c r="AH33" i="3"/>
  <c r="AH88" i="3"/>
  <c r="AH3" i="3"/>
  <c r="AH132" i="3"/>
  <c r="AH47" i="3"/>
  <c r="AH10" i="3"/>
  <c r="AH14" i="3"/>
  <c r="AH2" i="3"/>
  <c r="AI2" i="3" s="1"/>
  <c r="AH240" i="3"/>
  <c r="AH94" i="3"/>
  <c r="AH204" i="3"/>
  <c r="AH216" i="3"/>
  <c r="AH143" i="3"/>
  <c r="AH95" i="3"/>
  <c r="AH215" i="3"/>
  <c r="AH131" i="3"/>
  <c r="AH166" i="3"/>
  <c r="AH211" i="3"/>
  <c r="AH45" i="3"/>
  <c r="AH226" i="3"/>
  <c r="AH43" i="3"/>
  <c r="AH82" i="3"/>
  <c r="AH237" i="3"/>
  <c r="AH35" i="3"/>
  <c r="AH241" i="3"/>
  <c r="AH222" i="3"/>
  <c r="AH137" i="3"/>
  <c r="AH39" i="3"/>
  <c r="AH98" i="3"/>
  <c r="AH153" i="3"/>
  <c r="AH71" i="3"/>
  <c r="AH179" i="3"/>
  <c r="AH244" i="3"/>
  <c r="AH197" i="3"/>
  <c r="AH188" i="3"/>
  <c r="AH227" i="3"/>
  <c r="AH193" i="3"/>
  <c r="AH136" i="3"/>
  <c r="AI3" i="3" l="1"/>
  <c r="AI4" i="3" s="1"/>
  <c r="AI5" i="3" s="1"/>
  <c r="AI6" i="3" s="1"/>
  <c r="AI7" i="3" s="1"/>
  <c r="AI8" i="3" s="1"/>
  <c r="AI9" i="3" s="1"/>
  <c r="AI10" i="3" s="1"/>
  <c r="AI11" i="3" s="1"/>
  <c r="AI12" i="3" s="1"/>
  <c r="AI13" i="3" l="1"/>
  <c r="AI14" i="3" s="1"/>
  <c r="AI15" i="3" s="1"/>
  <c r="AI16" i="3" s="1"/>
  <c r="AI17" i="3" s="1"/>
  <c r="AI18" i="3" s="1"/>
  <c r="AI19" i="3" s="1"/>
  <c r="AI20" i="3" s="1"/>
  <c r="AI21" i="3" s="1"/>
  <c r="AI22" i="3" s="1"/>
  <c r="AI23" i="3" s="1"/>
  <c r="AI24" i="3" s="1"/>
  <c r="AI25" i="3" s="1"/>
  <c r="AI26" i="3" s="1"/>
  <c r="AI27" i="3" s="1"/>
  <c r="AI28" i="3" s="1"/>
  <c r="AI29" i="3" s="1"/>
  <c r="AI30" i="3" s="1"/>
  <c r="AI31" i="3" s="1"/>
  <c r="AI32" i="3" s="1"/>
  <c r="AI33" i="3" s="1"/>
  <c r="AI34" i="3" s="1"/>
  <c r="AI35" i="3" s="1"/>
  <c r="AI36" i="3" s="1"/>
  <c r="AI37" i="3" s="1"/>
  <c r="AI38" i="3" s="1"/>
  <c r="AI39" i="3" s="1"/>
  <c r="AI40" i="3" s="1"/>
  <c r="AI41" i="3" s="1"/>
  <c r="AI42" i="3" s="1"/>
  <c r="AI43" i="3" s="1"/>
  <c r="AI44" i="3" s="1"/>
  <c r="AI45" i="3" s="1"/>
  <c r="AI46" i="3" s="1"/>
  <c r="AI47" i="3" s="1"/>
  <c r="AI48" i="3" s="1"/>
  <c r="AI49" i="3" s="1"/>
  <c r="AI50" i="3" s="1"/>
  <c r="AI51" i="3" s="1"/>
  <c r="AI52" i="3" s="1"/>
  <c r="AI53" i="3" s="1"/>
  <c r="AI54" i="3" s="1"/>
  <c r="AI55" i="3" s="1"/>
  <c r="AI56" i="3" s="1"/>
  <c r="AI57" i="3" s="1"/>
  <c r="AI58" i="3" s="1"/>
  <c r="AI59" i="3" s="1"/>
  <c r="AI60" i="3" s="1"/>
  <c r="AI61" i="3" s="1"/>
  <c r="AI62" i="3" s="1"/>
  <c r="AI63" i="3" s="1"/>
  <c r="AI64" i="3" s="1"/>
  <c r="AI65" i="3" s="1"/>
  <c r="AI66" i="3" s="1"/>
  <c r="AI67" i="3" s="1"/>
  <c r="AI68" i="3" s="1"/>
  <c r="AI69" i="3" s="1"/>
  <c r="AI70" i="3" s="1"/>
  <c r="AI71" i="3" s="1"/>
  <c r="AI72" i="3" s="1"/>
  <c r="AI73" i="3" s="1"/>
  <c r="AI74" i="3" s="1"/>
  <c r="AI75" i="3" s="1"/>
  <c r="AI76" i="3" s="1"/>
  <c r="AI77" i="3" s="1"/>
  <c r="AI78" i="3" s="1"/>
  <c r="AI79" i="3" s="1"/>
  <c r="AI80" i="3" s="1"/>
  <c r="AI81" i="3" s="1"/>
  <c r="AI82" i="3" s="1"/>
  <c r="AI83" i="3" s="1"/>
  <c r="AI84" i="3" s="1"/>
  <c r="AI85" i="3" s="1"/>
  <c r="AI86" i="3" s="1"/>
  <c r="AI87" i="3" s="1"/>
  <c r="AI88" i="3" s="1"/>
  <c r="AI89" i="3" s="1"/>
  <c r="AI90" i="3" s="1"/>
  <c r="AI91" i="3" s="1"/>
  <c r="AI92" i="3" s="1"/>
  <c r="AI93" i="3" s="1"/>
  <c r="AI94" i="3" s="1"/>
  <c r="AI95" i="3" s="1"/>
  <c r="AI96" i="3" s="1"/>
  <c r="AI97" i="3" s="1"/>
  <c r="AI98" i="3" s="1"/>
  <c r="AI99" i="3" s="1"/>
  <c r="AI100" i="3" s="1"/>
  <c r="AI101" i="3" s="1"/>
  <c r="AI102" i="3" s="1"/>
  <c r="AI103" i="3" s="1"/>
  <c r="AI104" i="3" s="1"/>
  <c r="AI105" i="3" s="1"/>
  <c r="AI106" i="3" s="1"/>
  <c r="AI107" i="3" s="1"/>
  <c r="AI108" i="3" s="1"/>
  <c r="AI109" i="3" s="1"/>
  <c r="AI110" i="3" s="1"/>
  <c r="AI111" i="3" s="1"/>
  <c r="AI112" i="3" s="1"/>
  <c r="AI113" i="3" s="1"/>
  <c r="AI114" i="3" s="1"/>
  <c r="AI115" i="3" s="1"/>
  <c r="AI116" i="3" s="1"/>
  <c r="AI117" i="3" s="1"/>
  <c r="AI118" i="3" s="1"/>
  <c r="AI119" i="3" s="1"/>
  <c r="AI120" i="3" s="1"/>
  <c r="AI121" i="3" s="1"/>
  <c r="AI122" i="3" s="1"/>
  <c r="AI123" i="3" s="1"/>
  <c r="AI124" i="3" s="1"/>
  <c r="AI125" i="3" s="1"/>
  <c r="AI126" i="3" s="1"/>
  <c r="AI127" i="3" s="1"/>
  <c r="AI128" i="3" s="1"/>
  <c r="AI129" i="3" s="1"/>
  <c r="AI130" i="3" s="1"/>
  <c r="AI131" i="3" s="1"/>
  <c r="AI132" i="3" s="1"/>
  <c r="AI133" i="3" s="1"/>
  <c r="AI134" i="3" s="1"/>
  <c r="AI135" i="3" s="1"/>
  <c r="AI136" i="3" s="1"/>
  <c r="AI137" i="3" s="1"/>
  <c r="AI138" i="3" s="1"/>
  <c r="AI139" i="3" s="1"/>
  <c r="AI140" i="3" s="1"/>
  <c r="AI141" i="3" s="1"/>
  <c r="AI142" i="3" s="1"/>
  <c r="AI143" i="3" s="1"/>
  <c r="AI144" i="3" s="1"/>
  <c r="AI145" i="3" s="1"/>
  <c r="AI146" i="3" s="1"/>
  <c r="AI147" i="3" s="1"/>
  <c r="AI148" i="3" s="1"/>
  <c r="AI149" i="3" s="1"/>
  <c r="AI150" i="3" s="1"/>
  <c r="AI151" i="3" s="1"/>
  <c r="AI152" i="3" s="1"/>
  <c r="AI153" i="3" s="1"/>
  <c r="AI154" i="3" s="1"/>
  <c r="AI155" i="3" s="1"/>
  <c r="AI156" i="3" s="1"/>
  <c r="AI157" i="3" s="1"/>
  <c r="AI158" i="3" s="1"/>
  <c r="AI159" i="3" s="1"/>
  <c r="AI160" i="3" s="1"/>
  <c r="AI161" i="3" s="1"/>
  <c r="AI162" i="3" s="1"/>
  <c r="AI163" i="3" s="1"/>
  <c r="AI164" i="3" s="1"/>
  <c r="AI165" i="3" s="1"/>
  <c r="AI166" i="3" s="1"/>
  <c r="AI167" i="3" s="1"/>
  <c r="AI168" i="3" s="1"/>
  <c r="AI169" i="3" s="1"/>
  <c r="AI170" i="3" s="1"/>
  <c r="AI171" i="3" s="1"/>
  <c r="AI172" i="3" s="1"/>
  <c r="AI173" i="3" s="1"/>
  <c r="AI174" i="3" s="1"/>
  <c r="AI175" i="3" s="1"/>
  <c r="AI176" i="3" s="1"/>
  <c r="AI177" i="3" s="1"/>
  <c r="AI178" i="3" s="1"/>
  <c r="AI179" i="3" s="1"/>
  <c r="AI180" i="3" s="1"/>
  <c r="AI181" i="3" s="1"/>
  <c r="AI182" i="3" s="1"/>
  <c r="AI183" i="3" s="1"/>
  <c r="AI184" i="3" s="1"/>
  <c r="AI185" i="3" s="1"/>
  <c r="AI186" i="3" s="1"/>
  <c r="AI187" i="3" s="1"/>
  <c r="AI188" i="3" s="1"/>
  <c r="AI189" i="3" s="1"/>
  <c r="AI190" i="3" s="1"/>
  <c r="AI191" i="3" s="1"/>
  <c r="AI192" i="3" s="1"/>
  <c r="AI193" i="3" s="1"/>
  <c r="AI194" i="3" s="1"/>
  <c r="AI195" i="3" s="1"/>
  <c r="AI196" i="3" s="1"/>
  <c r="AI197" i="3" s="1"/>
  <c r="AI198" i="3" s="1"/>
  <c r="AI199" i="3" s="1"/>
  <c r="AI200" i="3" s="1"/>
  <c r="AI201" i="3" s="1"/>
  <c r="AI202" i="3" s="1"/>
  <c r="AI203" i="3" s="1"/>
  <c r="AI204" i="3" s="1"/>
  <c r="AI205" i="3" s="1"/>
  <c r="AI206" i="3" s="1"/>
  <c r="AI207" i="3" s="1"/>
  <c r="AI208" i="3" s="1"/>
  <c r="AI209" i="3" s="1"/>
  <c r="AI210" i="3" s="1"/>
  <c r="AI211" i="3" s="1"/>
  <c r="AI212" i="3" s="1"/>
  <c r="AI213" i="3" s="1"/>
  <c r="AI214" i="3" s="1"/>
  <c r="AI215" i="3" s="1"/>
  <c r="AI216" i="3" s="1"/>
  <c r="AI217" i="3" s="1"/>
  <c r="AI218" i="3" s="1"/>
  <c r="AI219" i="3" s="1"/>
  <c r="AI220" i="3" s="1"/>
  <c r="AI221" i="3" s="1"/>
  <c r="AI222" i="3" s="1"/>
  <c r="AI223" i="3" s="1"/>
  <c r="AI224" i="3" s="1"/>
  <c r="AI225" i="3" s="1"/>
  <c r="AI226" i="3" s="1"/>
  <c r="AI227" i="3" s="1"/>
  <c r="AI228" i="3" s="1"/>
  <c r="AI229" i="3" s="1"/>
  <c r="AI230" i="3" s="1"/>
  <c r="AI231" i="3" s="1"/>
  <c r="AI232" i="3" s="1"/>
  <c r="AI233" i="3" s="1"/>
  <c r="AI234" i="3" s="1"/>
  <c r="AI235" i="3" s="1"/>
  <c r="AI236" i="3" s="1"/>
  <c r="AI237" i="3" s="1"/>
  <c r="AI238" i="3" s="1"/>
  <c r="AI239" i="3" s="1"/>
  <c r="AI240" i="3" s="1"/>
  <c r="AI241" i="3" s="1"/>
  <c r="AI242" i="3" s="1"/>
  <c r="AI243" i="3" s="1"/>
  <c r="AI244" i="3" s="1"/>
  <c r="AI245" i="3" s="1"/>
  <c r="AI246" i="3" s="1"/>
  <c r="AI247" i="3" s="1"/>
  <c r="AI248" i="3" s="1"/>
  <c r="AI249" i="3" s="1"/>
  <c r="AI250" i="3" s="1"/>
  <c r="AI251" i="3" s="1"/>
  <c r="C18" i="3" l="1"/>
  <c r="C19" i="3" l="1"/>
  <c r="AL4" i="3"/>
  <c r="AM4" i="3" s="1"/>
  <c r="C20" i="3"/>
  <c r="AL9" i="3"/>
  <c r="AM9" i="3" s="1"/>
  <c r="AL5" i="3"/>
  <c r="AM5" i="3" s="1"/>
  <c r="AL8" i="3"/>
  <c r="AM8" i="3" s="1"/>
  <c r="AL3" i="3"/>
  <c r="AM3" i="3" s="1"/>
  <c r="AL7" i="3"/>
  <c r="AM7" i="3" s="1"/>
  <c r="AL6" i="3"/>
  <c r="AM6" i="3" s="1"/>
  <c r="AL2" i="3"/>
  <c r="AM2" i="3" s="1"/>
  <c r="AN2" i="3" l="1"/>
  <c r="B22" i="1"/>
  <c r="AN6" i="3"/>
  <c r="B26" i="1"/>
  <c r="AN3" i="3"/>
  <c r="B23" i="1"/>
  <c r="AN8" i="3"/>
  <c r="B28" i="1"/>
  <c r="AN5" i="3"/>
  <c r="B25" i="1"/>
  <c r="AN4" i="3"/>
  <c r="B24" i="1"/>
  <c r="AN7" i="3"/>
  <c r="B27" i="1"/>
  <c r="AN9" i="3"/>
  <c r="B29" i="1"/>
  <c r="AR2" i="3" l="1"/>
  <c r="AP2" i="3" s="1"/>
  <c r="AO2" i="3"/>
  <c r="AS2" i="3"/>
  <c r="AQ2" i="3" s="1"/>
  <c r="C11" i="3"/>
  <c r="C12" i="3"/>
  <c r="AO9" i="3"/>
  <c r="C29" i="1" s="1"/>
  <c r="AS9" i="3"/>
  <c r="AQ9" i="3" s="1"/>
  <c r="E29" i="1" s="1"/>
  <c r="AR9" i="3"/>
  <c r="AP9" i="3" s="1"/>
  <c r="D29" i="1" s="1"/>
  <c r="AR7" i="3"/>
  <c r="AP7" i="3" s="1"/>
  <c r="D27" i="1" s="1"/>
  <c r="AS7" i="3"/>
  <c r="AQ7" i="3" s="1"/>
  <c r="E27" i="1" s="1"/>
  <c r="AO7" i="3"/>
  <c r="C27" i="1" s="1"/>
  <c r="AS4" i="3"/>
  <c r="AQ4" i="3" s="1"/>
  <c r="E24" i="1" s="1"/>
  <c r="AR4" i="3"/>
  <c r="AP4" i="3" s="1"/>
  <c r="D24" i="1" s="1"/>
  <c r="AO4" i="3"/>
  <c r="C24" i="1" s="1"/>
  <c r="AS5" i="3"/>
  <c r="AQ5" i="3" s="1"/>
  <c r="E25" i="1" s="1"/>
  <c r="AR5" i="3"/>
  <c r="AP5" i="3" s="1"/>
  <c r="D25" i="1" s="1"/>
  <c r="AO5" i="3"/>
  <c r="C25" i="1" s="1"/>
  <c r="AS8" i="3"/>
  <c r="AQ8" i="3" s="1"/>
  <c r="E28" i="1" s="1"/>
  <c r="AR8" i="3"/>
  <c r="AP8" i="3" s="1"/>
  <c r="D28" i="1" s="1"/>
  <c r="AO8" i="3"/>
  <c r="C28" i="1" s="1"/>
  <c r="AS3" i="3"/>
  <c r="AQ3" i="3" s="1"/>
  <c r="E23" i="1" s="1"/>
  <c r="AR3" i="3"/>
  <c r="AP3" i="3" s="1"/>
  <c r="D23" i="1" s="1"/>
  <c r="AO3" i="3"/>
  <c r="C23" i="1" s="1"/>
  <c r="AS6" i="3"/>
  <c r="AQ6" i="3" s="1"/>
  <c r="E26" i="1" s="1"/>
  <c r="AR6" i="3"/>
  <c r="AP6" i="3" s="1"/>
  <c r="D26" i="1" s="1"/>
  <c r="AO6" i="3"/>
  <c r="C26" i="1" s="1"/>
  <c r="C15" i="1" l="1"/>
  <c r="C18" i="1"/>
  <c r="E22" i="1"/>
  <c r="C22" i="1"/>
  <c r="C16" i="1"/>
  <c r="D22" i="1"/>
  <c r="C17" i="1"/>
</calcChain>
</file>

<file path=xl/sharedStrings.xml><?xml version="1.0" encoding="utf-8"?>
<sst xmlns="http://schemas.openxmlformats.org/spreadsheetml/2006/main" count="182" uniqueCount="65">
  <si>
    <t>Fahrzeug</t>
  </si>
  <si>
    <t>Bauartgeschwindigkeit</t>
  </si>
  <si>
    <t>Fahrzeugklasse</t>
  </si>
  <si>
    <t>höchstzulässiges Gesamtgewicht</t>
  </si>
  <si>
    <t>Verwendungsbestimmung</t>
  </si>
  <si>
    <t>Begutachtungsperiode</t>
  </si>
  <si>
    <t>Monate vor</t>
  </si>
  <si>
    <t>Monate nach</t>
  </si>
  <si>
    <t>Monate vor (alt, bis Übergang)</t>
  </si>
  <si>
    <t>Monate nach (alt, bis Übergang)</t>
  </si>
  <si>
    <t>PKW</t>
  </si>
  <si>
    <t>-</t>
  </si>
  <si>
    <t>M1</t>
  </si>
  <si>
    <t>4-2-2-2-1</t>
  </si>
  <si>
    <t>Moped</t>
  </si>
  <si>
    <t>L</t>
  </si>
  <si>
    <t>Motorrad</t>
  </si>
  <si>
    <t>Zugmaschine</t>
  </si>
  <si>
    <t>&lt;=40 km/h</t>
  </si>
  <si>
    <t>T</t>
  </si>
  <si>
    <t>&gt;40 km/h</t>
  </si>
  <si>
    <t>1-1-1-1-1</t>
  </si>
  <si>
    <t>x</t>
  </si>
  <si>
    <t>Anhänger</t>
  </si>
  <si>
    <t>O</t>
  </si>
  <si>
    <t>&lt;=3500kg</t>
  </si>
  <si>
    <t>&gt;3500 kg</t>
  </si>
  <si>
    <t>Land- und Forstwirtschaft</t>
  </si>
  <si>
    <t>3-2-2-2-2</t>
  </si>
  <si>
    <t>Verwendungsziffer 10</t>
  </si>
  <si>
    <t>R</t>
  </si>
  <si>
    <t>Selbstfahrende Arbeitsmaschine</t>
  </si>
  <si>
    <t>Motorkarren</t>
  </si>
  <si>
    <t>S</t>
  </si>
  <si>
    <t>Transportkarren</t>
  </si>
  <si>
    <t>LKW</t>
  </si>
  <si>
    <t>N</t>
  </si>
  <si>
    <t>Pickerl-Rechner</t>
  </si>
  <si>
    <t>§ 57a Begutachtung</t>
  </si>
  <si>
    <t>Kontakt:</t>
  </si>
  <si>
    <t>EINGABEN</t>
  </si>
  <si>
    <t>Jahr der Erstzulassung</t>
  </si>
  <si>
    <t>Monat der Lochung (1–12)</t>
  </si>
  <si>
    <t>Jahr der Lochung</t>
  </si>
  <si>
    <t>ERGEBNIS</t>
  </si>
  <si>
    <t>Toleranz (Monate vor / nach)</t>
  </si>
  <si>
    <t>Nächste Fälligkeit</t>
  </si>
  <si>
    <t>Begutachtung frühestens ab</t>
  </si>
  <si>
    <t>Begutachtung spätestens bis</t>
  </si>
  <si>
    <t>KÜNFTIGE FÄLLIGKEITEN</t>
  </si>
  <si>
    <t>Nr.</t>
  </si>
  <si>
    <t>Fälligkeit (Ablauf)</t>
  </si>
  <si>
    <t>frühestens ab</t>
  </si>
  <si>
    <t>spätestens bis</t>
  </si>
  <si>
    <t>Alle Angaben ohne Gewähr. Die Berechnung dient nur zur Orientierung; verbindlich sind allein die gesetzlichen Bestimmungen (§ 57a KFG) und die eingetragene Begutachtungsplakette.</t>
  </si>
  <si>
    <t>effFz</t>
  </si>
  <si>
    <t>effKlasse</t>
  </si>
  <si>
    <t>effBauart</t>
  </si>
  <si>
    <t>effGewicht</t>
  </si>
  <si>
    <t>effVerw</t>
  </si>
  <si>
    <t>matchIdx</t>
  </si>
  <si>
    <t>valid</t>
  </si>
  <si>
    <t>periode</t>
  </si>
  <si>
    <r>
      <t xml:space="preserve">Die Umstellung betrifft nicht nur Fahrzeuge, welche ab 19. Mai 2027 zugelassen wurden, sondern alle. Sofern sich durch die genannten Änderungen eine Verschiebung der Pickerl-Lochung ergibt, kann ein Austausch auf eine neue Plakette vorgenommen werden. Die Ausstellung einer Austauschplakette kann ohne technische Überprüfung ab Einführung der Änderungen, somit ab dem 19. Mai 2027, bei allen §57a Plaketten-Ausgabenstellen vorgenommen werden.
</t>
    </r>
    <r>
      <rPr>
        <b/>
        <i/>
        <sz val="8.5"/>
        <color rgb="FF8A8A8A"/>
        <rFont val="Arial"/>
        <family val="2"/>
      </rPr>
      <t>Vorsicht! Ohne Anbringung der Austauschplakette gilt die auf der Lochmarkierung der bisherigen Begutachtungsplakette ersichtliche Begutachtungsfrist!</t>
    </r>
  </si>
  <si>
    <r>
      <t xml:space="preserve">Hinweis: Fälligkeit = Erstzulassung + kumuliertes Alter laut Periode (z. B. 4-2-2-2-1); Nicht erforderliche Felder sind ausgegraut, eine ungültige Auswahl wird rot markiert (Berechnung wird pausiert).
</t>
    </r>
    <r>
      <rPr>
        <b/>
        <i/>
        <sz val="8.5"/>
        <color rgb="FF8A8A8A"/>
        <rFont val="Arial"/>
        <family val="2"/>
      </rPr>
      <t>Für Begutachtungen mit Fälligkeit im Jahr 2027 gilt eine gesetzliche Übergangsregelung, die in diesem Rechner bereits berücksichtigt ist. Je nach Fälligkeitsmonat können sich dadurch unterschiedliche Toleranzfristen innerhalb des Jahres 2027 ergeben.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</si>
</sst>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6" x14ac:knownFonts="1">
    <font>
      <sz val="11"/>
      <color theme="1"/>
      <name val="Aptos Narrow"/>
      <family val="2"/>
      <charset val="1"/>
    </font>
    <font>
      <b/>
      <sz val="20"/>
      <color rgb="FFFFFFFF"/>
      <name val="Arial"/>
      <family val="2"/>
      <charset val="1"/>
    </font>
    <font>
      <sz val="12"/>
      <color rgb="FFFFFFFF"/>
      <name val="Arial"/>
      <family val="2"/>
      <charset val="1"/>
    </font>
    <font>
      <b/>
      <sz val="22"/>
      <color theme="1"/>
      <name val="Aptos Narrow"/>
      <family val="2"/>
      <charset val="1"/>
    </font>
    <font>
      <b/>
      <sz val="10.5"/>
      <color rgb="FF007E46"/>
      <name val="Arial"/>
      <charset val="1"/>
    </font>
    <font>
      <sz val="10"/>
      <color rgb="FF1A1A1A"/>
      <name val="Arial"/>
      <charset val="1"/>
    </font>
    <font>
      <b/>
      <sz val="10"/>
      <color rgb="FF00532E"/>
      <name val="Arial"/>
      <charset val="1"/>
    </font>
    <font>
      <i/>
      <sz val="9"/>
      <color rgb="FF8A8A8A"/>
      <name val="Arial"/>
      <charset val="1"/>
    </font>
    <font>
      <b/>
      <sz val="10"/>
      <color rgb="FF1A1A1A"/>
      <name val="Arial"/>
      <charset val="1"/>
    </font>
    <font>
      <b/>
      <sz val="10.5"/>
      <color rgb="FF00532E"/>
      <name val="Arial"/>
      <charset val="1"/>
    </font>
    <font>
      <b/>
      <sz val="13"/>
      <color rgb="FFFFFFFF"/>
      <name val="Arial"/>
      <charset val="1"/>
    </font>
    <font>
      <b/>
      <sz val="9.5"/>
      <color rgb="FFFFFFFF"/>
      <name val="Arial"/>
      <charset val="1"/>
    </font>
    <font>
      <sz val="10"/>
      <color rgb="FF8A8A8A"/>
      <name val="Arial"/>
      <charset val="1"/>
    </font>
    <font>
      <i/>
      <sz val="8.5"/>
      <color rgb="FF8A8A8A"/>
      <name val="Arial"/>
      <family val="2"/>
      <charset val="1"/>
    </font>
    <font>
      <sz val="11"/>
      <color theme="0"/>
      <name val="Aptos Narrow"/>
      <family val="2"/>
      <charset val="1"/>
    </font>
    <font>
      <b/>
      <i/>
      <sz val="8.5"/>
      <color rgb="FF8A8A8A"/>
      <name val="Arial"/>
      <family val="2"/>
    </font>
  </fonts>
  <fills count="6">
    <fill>
      <patternFill patternType="none"/>
    </fill>
    <fill>
      <patternFill patternType="gray125"/>
    </fill>
    <fill>
      <patternFill patternType="solid">
        <fgColor rgb="FF007E46"/>
        <bgColor rgb="FF008080"/>
      </patternFill>
    </fill>
    <fill>
      <patternFill patternType="solid">
        <fgColor rgb="FFFFFFFF"/>
        <bgColor rgb="FFF2F8F5"/>
      </patternFill>
    </fill>
    <fill>
      <patternFill patternType="solid">
        <fgColor rgb="FFE6F2EC"/>
        <bgColor rgb="FFF2F8F5"/>
      </patternFill>
    </fill>
    <fill>
      <patternFill patternType="solid">
        <fgColor rgb="FFF2F8F5"/>
        <bgColor rgb="FFE6F2EC"/>
      </patternFill>
    </fill>
  </fills>
  <borders count="6">
    <border>
      <left/>
      <right/>
      <top/>
      <bottom/>
      <diagonal/>
    </border>
    <border>
      <left/>
      <right/>
      <top/>
      <bottom style="medium">
        <color rgb="FF007E46"/>
      </bottom>
      <diagonal/>
    </border>
    <border>
      <left/>
      <right/>
      <top style="medium">
        <color rgb="FF007E46"/>
      </top>
      <bottom/>
      <diagonal/>
    </border>
    <border>
      <left/>
      <right/>
      <top style="thin">
        <color theme="2" tint="-9.9978637043366805E-2"/>
      </top>
      <bottom/>
      <diagonal/>
    </border>
    <border>
      <left/>
      <right/>
      <top/>
      <bottom style="thin">
        <color theme="2" tint="-9.9978637043366805E-2"/>
      </bottom>
      <diagonal/>
    </border>
    <border>
      <left/>
      <right/>
      <top/>
      <bottom style="thin">
        <color theme="0" tint="-0.249977111117893"/>
      </bottom>
      <diagonal/>
    </border>
  </borders>
  <cellStyleXfs count="1">
    <xf numFmtId="0" fontId="0" fillId="0" borderId="0"/>
  </cellStyleXfs>
  <cellXfs count="32">
    <xf numFmtId="0" fontId="0" fillId="0" borderId="0" xfId="0"/>
    <xf numFmtId="164" fontId="5" fillId="5" borderId="0" xfId="0" applyNumberFormat="1" applyFont="1" applyFill="1" applyAlignment="1">
      <alignment horizontal="center" vertical="center"/>
    </xf>
    <xf numFmtId="0" fontId="0" fillId="2" borderId="0" xfId="0" applyFill="1"/>
    <xf numFmtId="0" fontId="3" fillId="0" borderId="0" xfId="0" applyFont="1"/>
    <xf numFmtId="0" fontId="0" fillId="3" borderId="0" xfId="0" applyFill="1"/>
    <xf numFmtId="0" fontId="5" fillId="3" borderId="0" xfId="0" applyFont="1" applyFill="1" applyAlignment="1">
      <alignment horizontal="left" vertical="center"/>
    </xf>
    <xf numFmtId="0" fontId="6" fillId="4" borderId="0" xfId="0" applyFont="1" applyFill="1" applyAlignment="1" applyProtection="1">
      <alignment horizontal="center" vertical="center"/>
      <protection locked="0"/>
    </xf>
    <xf numFmtId="0" fontId="7" fillId="3" borderId="0" xfId="0" applyFont="1" applyFill="1" applyAlignment="1">
      <alignment horizontal="left" vertical="center"/>
    </xf>
    <xf numFmtId="0" fontId="5" fillId="0" borderId="0" xfId="0" applyFont="1"/>
    <xf numFmtId="1" fontId="6" fillId="4" borderId="0" xfId="0" applyNumberFormat="1" applyFont="1" applyFill="1" applyAlignment="1" applyProtection="1">
      <alignment horizontal="center" vertical="center"/>
      <protection locked="0"/>
    </xf>
    <xf numFmtId="0" fontId="5" fillId="5" borderId="0" xfId="0" applyFont="1" applyFill="1" applyAlignment="1">
      <alignment horizontal="left" vertical="center"/>
    </xf>
    <xf numFmtId="0" fontId="9" fillId="5" borderId="0" xfId="0" applyFont="1" applyFill="1" applyAlignment="1">
      <alignment horizontal="left" vertical="center"/>
    </xf>
    <xf numFmtId="0" fontId="11" fillId="2" borderId="0" xfId="0" applyFont="1" applyFill="1" applyAlignment="1">
      <alignment horizontal="center" vertical="center"/>
    </xf>
    <xf numFmtId="0" fontId="12" fillId="5" borderId="0" xfId="0" applyFont="1" applyFill="1" applyAlignment="1">
      <alignment horizontal="center" vertical="center"/>
    </xf>
    <xf numFmtId="0" fontId="12" fillId="3" borderId="0" xfId="0" applyFont="1" applyFill="1" applyAlignment="1">
      <alignment horizontal="center" vertical="center"/>
    </xf>
    <xf numFmtId="164" fontId="5" fillId="3" borderId="0" xfId="0" applyNumberFormat="1" applyFont="1" applyFill="1" applyAlignment="1">
      <alignment horizontal="center" vertical="center"/>
    </xf>
    <xf numFmtId="0" fontId="14" fillId="0" borderId="0" xfId="0" applyFont="1"/>
    <xf numFmtId="0" fontId="13" fillId="3" borderId="3" xfId="0" applyFont="1" applyFill="1" applyBorder="1" applyAlignment="1">
      <alignment horizontal="left" vertical="center" wrapText="1"/>
    </xf>
    <xf numFmtId="0" fontId="0" fillId="0" borderId="3" xfId="0" applyBorder="1"/>
    <xf numFmtId="0" fontId="0" fillId="0" borderId="0" xfId="0"/>
    <xf numFmtId="0" fontId="13" fillId="3" borderId="0" xfId="0" applyFont="1" applyFill="1" applyAlignment="1">
      <alignment horizontal="left" vertical="center" wrapText="1"/>
    </xf>
    <xf numFmtId="0" fontId="13" fillId="3" borderId="4" xfId="0" applyFont="1" applyFill="1" applyBorder="1" applyAlignment="1">
      <alignment horizontal="left" vertical="center" wrapText="1"/>
    </xf>
    <xf numFmtId="164" fontId="10" fillId="2" borderId="0" xfId="0" applyNumberFormat="1" applyFont="1" applyFill="1" applyAlignment="1">
      <alignment horizontal="center" vertical="center"/>
    </xf>
    <xf numFmtId="0" fontId="8" fillId="5" borderId="2" xfId="0" applyFont="1" applyFill="1" applyBorder="1" applyAlignment="1">
      <alignment horizontal="center" vertical="center"/>
    </xf>
    <xf numFmtId="0" fontId="0" fillId="0" borderId="2" xfId="0" applyBorder="1"/>
    <xf numFmtId="0" fontId="1" fillId="2" borderId="0" xfId="0" applyFont="1" applyFill="1" applyAlignment="1">
      <alignment horizontal="left" vertical="center"/>
    </xf>
    <xf numFmtId="0" fontId="13" fillId="3" borderId="5" xfId="0" applyFont="1" applyFill="1" applyBorder="1" applyAlignment="1">
      <alignment horizontal="left" vertical="center" wrapText="1"/>
    </xf>
    <xf numFmtId="0" fontId="4" fillId="3" borderId="1" xfId="0" applyFont="1" applyFill="1" applyBorder="1" applyAlignment="1">
      <alignment horizontal="left" vertical="center"/>
    </xf>
    <xf numFmtId="0" fontId="0" fillId="0" borderId="1" xfId="0" applyBorder="1"/>
    <xf numFmtId="164" fontId="5" fillId="5" borderId="0" xfId="0" applyNumberFormat="1" applyFont="1" applyFill="1" applyAlignment="1">
      <alignment horizontal="center" vertical="center"/>
    </xf>
    <xf numFmtId="0" fontId="2" fillId="2" borderId="0" xfId="0" applyFont="1" applyFill="1" applyAlignment="1">
      <alignment horizontal="left" vertical="center"/>
    </xf>
    <xf numFmtId="0" fontId="8" fillId="5" borderId="0" xfId="0" applyFont="1" applyFill="1" applyAlignment="1">
      <alignment horizontal="center" vertical="center"/>
    </xf>
  </cellXfs>
  <cellStyles count="1">
    <cellStyle name="Standard" xfId="0" builtinId="0"/>
  </cellStyles>
  <dxfs count="2">
    <dxf>
      <font>
        <sz val="10"/>
        <color rgb="FF8A8A8A"/>
        <name val="Arial"/>
        <charset val="1"/>
      </font>
      <fill>
        <patternFill>
          <bgColor rgb="FFE0E0E0"/>
        </patternFill>
      </fill>
    </dxf>
    <dxf>
      <font>
        <b/>
        <sz val="10"/>
        <color rgb="FFD2001E"/>
        <name val="Arial"/>
        <charset val="1"/>
      </font>
      <fill>
        <patternFill>
          <bgColor rgb="FFFBE3E6"/>
        </patternFill>
      </fill>
    </dxf>
  </dxfs>
  <tableStyles count="0" defaultTableStyle="TableStyleMedium2" defaultPivotStyle="PivotStyleLight16"/>
  <colors>
    <indexedColors>
      <rgbColor rgb="FF000000"/>
      <rgbColor rgb="FFFFFFFF"/>
      <rgbColor rgb="FFD2001E"/>
      <rgbColor rgb="FF00FF00"/>
      <rgbColor rgb="FF0000FF"/>
      <rgbColor rgb="FFFFFF00"/>
      <rgbColor rgb="FFFF00FF"/>
      <rgbColor rgb="FF00FFFF"/>
      <rgbColor rgb="FF800000"/>
      <rgbColor rgb="FF008000"/>
      <rgbColor rgb="FF000080"/>
      <rgbColor rgb="FF808000"/>
      <rgbColor rgb="FF800080"/>
      <rgbColor rgb="FF007E46"/>
      <rgbColor rgb="FFC0C0C0"/>
      <rgbColor rgb="FF8A8A8A"/>
      <rgbColor rgb="FF9999FF"/>
      <rgbColor rgb="FF993366"/>
      <rgbColor rgb="FFF2F8F5"/>
      <rgbColor rgb="FFE6F2EC"/>
      <rgbColor rgb="FF660066"/>
      <rgbColor rgb="FFFF8080"/>
      <rgbColor rgb="FF0066CC"/>
      <rgbColor rgb="FFD1D1D1"/>
      <rgbColor rgb="FF000080"/>
      <rgbColor rgb="FFFF00FF"/>
      <rgbColor rgb="FFFFFF00"/>
      <rgbColor rgb="FF00FFFF"/>
      <rgbColor rgb="FF800080"/>
      <rgbColor rgb="FF800000"/>
      <rgbColor rgb="FF008080"/>
      <rgbColor rgb="FF0000FF"/>
      <rgbColor rgb="FF00CCFF"/>
      <rgbColor rgb="FFCCFFFF"/>
      <rgbColor rgb="FFE0E0E0"/>
      <rgbColor rgb="FFFFFF99"/>
      <rgbColor rgb="FF99CCFF"/>
      <rgbColor rgb="FFFF99CC"/>
      <rgbColor rgb="FFCC99FF"/>
      <rgbColor rgb="FFFBE3E6"/>
      <rgbColor rgb="FF3366FF"/>
      <rgbColor rgb="FF33CCCC"/>
      <rgbColor rgb="FF99CC00"/>
      <rgbColor rgb="FFFFCC00"/>
      <rgbColor rgb="FFFF9900"/>
      <rgbColor rgb="FFFF6600"/>
      <rgbColor rgb="FF666699"/>
      <rgbColor rgb="FF969696"/>
      <rgbColor rgb="FF003366"/>
      <rgbColor rgb="FF339966"/>
      <rgbColor rgb="FF00532E"/>
      <rgbColor rgb="FF333300"/>
      <rgbColor rgb="FF993300"/>
      <rgbColor rgb="FF993366"/>
      <rgbColor rgb="FF333399"/>
      <rgbColor rgb="FF1A1A1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533520</xdr:colOff>
      <xdr:row>0</xdr:row>
      <xdr:rowOff>110160</xdr:rowOff>
    </xdr:from>
    <xdr:to>
      <xdr:col>5</xdr:col>
      <xdr:colOff>28080</xdr:colOff>
      <xdr:row>1</xdr:row>
      <xdr:rowOff>159480</xdr:rowOff>
    </xdr:to>
    <xdr:pic>
      <xdr:nvPicPr>
        <xdr:cNvPr id="2" name="Grafik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8356680" y="110160"/>
          <a:ext cx="1806120" cy="544680"/>
        </a:xfrm>
        <a:prstGeom prst="rect">
          <a:avLst/>
        </a:prstGeom>
        <a:ln w="0">
          <a:noFill/>
          <a:prstDash val="solid"/>
        </a:ln>
      </xdr:spPr>
    </xdr:pic>
    <xdr:clientData/>
  </xdr:twoCellAnchor>
  <xdr:twoCellAnchor editAs="oneCell">
    <xdr:from>
      <xdr:col>6</xdr:col>
      <xdr:colOff>311400</xdr:colOff>
      <xdr:row>0</xdr:row>
      <xdr:rowOff>0</xdr:rowOff>
    </xdr:from>
    <xdr:to>
      <xdr:col>22</xdr:col>
      <xdr:colOff>293760</xdr:colOff>
      <xdr:row>26</xdr:row>
      <xdr:rowOff>142200</xdr:rowOff>
    </xdr:to>
    <xdr:pic>
      <xdr:nvPicPr>
        <xdr:cNvPr id="3" name="Grafik 4">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rcRect b="36411"/>
        <a:stretch>
          <a:fillRect/>
        </a:stretch>
      </xdr:blipFill>
      <xdr:spPr>
        <a:xfrm>
          <a:off x="10661760" y="0"/>
          <a:ext cx="10650600" cy="7181280"/>
        </a:xfrm>
        <a:prstGeom prst="rect">
          <a:avLst/>
        </a:prstGeom>
        <a:ln w="0">
          <a:noFill/>
          <a:prstDash val="solid"/>
        </a:ln>
      </xdr:spPr>
    </xdr:pic>
    <xdr:clientData/>
  </xdr:twoCellAnchor>
  <xdr:twoCellAnchor editAs="oneCell">
    <xdr:from>
      <xdr:col>20</xdr:col>
      <xdr:colOff>0</xdr:colOff>
      <xdr:row>2</xdr:row>
      <xdr:rowOff>0</xdr:rowOff>
    </xdr:from>
    <xdr:to>
      <xdr:col>35</xdr:col>
      <xdr:colOff>362520</xdr:colOff>
      <xdr:row>9</xdr:row>
      <xdr:rowOff>151920</xdr:rowOff>
    </xdr:to>
    <xdr:pic>
      <xdr:nvPicPr>
        <xdr:cNvPr id="4" name="Grafik 1">
          <a:hlinkClick xmlns:r="http://schemas.openxmlformats.org/officeDocument/2006/relationships" r:id=""/>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stretch>
          <a:fillRect/>
        </a:stretch>
      </xdr:blipFill>
      <xdr:spPr>
        <a:xfrm>
          <a:off x="19494360" y="752400"/>
          <a:ext cx="11792520" cy="2057040"/>
        </a:xfrm>
        <a:prstGeom prst="rect">
          <a:avLst/>
        </a:prstGeom>
        <a:ln w="0">
          <a:noFill/>
          <a:prstDash val="solid"/>
        </a:ln>
      </xdr:spPr>
    </xdr:pic>
    <xdr:clientData/>
  </xdr:twoCellAnchor>
  <xdr:twoCellAnchor editAs="oneCell">
    <xdr:from>
      <xdr:col>20</xdr:col>
      <xdr:colOff>0</xdr:colOff>
      <xdr:row>10</xdr:row>
      <xdr:rowOff>133200</xdr:rowOff>
    </xdr:from>
    <xdr:to>
      <xdr:col>36</xdr:col>
      <xdr:colOff>172080</xdr:colOff>
      <xdr:row>16</xdr:row>
      <xdr:rowOff>218520</xdr:rowOff>
    </xdr:to>
    <xdr:pic>
      <xdr:nvPicPr>
        <xdr:cNvPr id="5" name="Grafik 3">
          <a:hlinkClick xmlns:r="http://schemas.openxmlformats.org/officeDocument/2006/relationships" r:id=""/>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srcRect t="7135"/>
        <a:stretch>
          <a:fillRect/>
        </a:stretch>
      </xdr:blipFill>
      <xdr:spPr>
        <a:xfrm>
          <a:off x="19494360" y="3057480"/>
          <a:ext cx="12364200" cy="1733040"/>
        </a:xfrm>
        <a:prstGeom prst="rect">
          <a:avLst/>
        </a:prstGeom>
        <a:ln w="0">
          <a:noFill/>
          <a:prstDash val="solid"/>
        </a:ln>
      </xdr:spPr>
    </xdr:pic>
    <xdr:clientData/>
  </xdr:twoCellAnchor>
</xdr:wsDr>
</file>

<file path=xl/theme/theme1.xml><?xml version="1.0" encoding="utf-8"?>
<a:theme xmlns:a="http://schemas.openxmlformats.org/drawingml/2006/main" name="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43"/>
  <sheetViews>
    <sheetView showGridLines="0" tabSelected="1" zoomScaleNormal="100" workbookViewId="0">
      <selection activeCell="D10" sqref="D10"/>
    </sheetView>
  </sheetViews>
  <sheetFormatPr baseColWidth="10" defaultColWidth="8.5703125" defaultRowHeight="15" x14ac:dyDescent="0.25"/>
  <cols>
    <col min="1" max="1" width="2.42578125" customWidth="1"/>
    <col min="2" max="2" width="33" customWidth="1"/>
    <col min="3" max="3" width="21.85546875" customWidth="1"/>
    <col min="4" max="4" width="30.7109375" customWidth="1"/>
    <col min="5" max="5" width="26" customWidth="1"/>
    <col min="6" max="6" width="2.42578125" customWidth="1"/>
    <col min="8" max="9" width="13" hidden="1" customWidth="1"/>
  </cols>
  <sheetData>
    <row r="1" spans="1:21" ht="39" customHeight="1" x14ac:dyDescent="0.25">
      <c r="A1" s="2"/>
      <c r="B1" s="25" t="s">
        <v>37</v>
      </c>
      <c r="C1" s="19"/>
      <c r="D1" s="19"/>
      <c r="E1" s="19"/>
      <c r="F1" s="2"/>
    </row>
    <row r="2" spans="1:21" ht="20.25" customHeight="1" x14ac:dyDescent="0.45">
      <c r="A2" s="2"/>
      <c r="B2" s="30" t="s">
        <v>38</v>
      </c>
      <c r="C2" s="19"/>
      <c r="D2" s="19"/>
      <c r="E2" s="19"/>
      <c r="F2" s="2"/>
      <c r="U2" s="3" t="s">
        <v>39</v>
      </c>
    </row>
    <row r="3" spans="1:21" ht="24" customHeight="1" x14ac:dyDescent="0.25">
      <c r="A3" s="4"/>
      <c r="B3" s="27" t="s">
        <v>40</v>
      </c>
      <c r="C3" s="28"/>
      <c r="D3" s="28"/>
      <c r="E3" s="28"/>
      <c r="F3" s="4"/>
    </row>
    <row r="4" spans="1:21" ht="21" customHeight="1" x14ac:dyDescent="0.25">
      <c r="A4" s="4"/>
      <c r="B4" s="5" t="s">
        <v>0</v>
      </c>
      <c r="C4" s="4"/>
      <c r="D4" s="6" t="s">
        <v>17</v>
      </c>
      <c r="E4" s="4"/>
      <c r="F4" s="4"/>
    </row>
    <row r="5" spans="1:21" ht="21" customHeight="1" x14ac:dyDescent="0.25">
      <c r="A5" s="4"/>
      <c r="B5" s="5" t="s">
        <v>2</v>
      </c>
      <c r="C5" s="4"/>
      <c r="D5" s="6" t="s">
        <v>11</v>
      </c>
      <c r="E5" s="7" t="str">
        <f>IF(D4="","← zuerst Fahrzeug wählen",IF($H5&lt;=1,"automatisch: "&amp;Hilfe!$B$2,IF($I5=1,"Auswahl ungültig – neu wählen",IF($D5="","bitte wählen",""))))</f>
        <v>automatisch: T</v>
      </c>
      <c r="F5" s="4"/>
      <c r="H5" s="8">
        <f>Hilfe!$C$2</f>
        <v>1</v>
      </c>
      <c r="I5" s="8">
        <f>Hilfe!$C$22</f>
        <v>1</v>
      </c>
    </row>
    <row r="6" spans="1:21" ht="21" customHeight="1" x14ac:dyDescent="0.25">
      <c r="A6" s="4"/>
      <c r="B6" s="5" t="s">
        <v>1</v>
      </c>
      <c r="C6" s="4"/>
      <c r="D6" s="6" t="s">
        <v>18</v>
      </c>
      <c r="E6" s="7" t="str">
        <f>IF(Hilfe!$B$1="","",IF($H6&lt;=1,"nicht erforderlich",IF($I6=1,"Auswahl ungültig – neu wählen",IF($D6="","bitte wählen",""))))</f>
        <v/>
      </c>
      <c r="F6" s="4"/>
      <c r="H6" s="8">
        <f>Hilfe!$C$3</f>
        <v>2</v>
      </c>
      <c r="I6" s="8">
        <f>Hilfe!$C$23</f>
        <v>0</v>
      </c>
    </row>
    <row r="7" spans="1:21" ht="21" customHeight="1" x14ac:dyDescent="0.25">
      <c r="A7" s="4"/>
      <c r="B7" s="5" t="s">
        <v>3</v>
      </c>
      <c r="C7" s="4"/>
      <c r="D7" s="6"/>
      <c r="E7" s="7" t="str">
        <f>IF(Hilfe!$B$1="","",IF($H7&lt;=1,"nicht erforderlich",IF($I7=1,"Auswahl ungültig – neu wählen",IF($D7="","bitte wählen",""))))</f>
        <v>nicht erforderlich</v>
      </c>
      <c r="F7" s="4"/>
      <c r="H7" s="8">
        <f>Hilfe!$C$4</f>
        <v>1</v>
      </c>
      <c r="I7" s="8">
        <f>Hilfe!$C$24</f>
        <v>0</v>
      </c>
    </row>
    <row r="8" spans="1:21" ht="21" customHeight="1" x14ac:dyDescent="0.25">
      <c r="A8" s="4"/>
      <c r="B8" s="5" t="s">
        <v>4</v>
      </c>
      <c r="C8" s="4"/>
      <c r="D8" s="6"/>
      <c r="E8" s="7" t="str">
        <f>IF(Hilfe!$B$1="","",IF($H8&lt;=1,"nicht erforderlich",IF($I8=1,"Auswahl ungültig – neu wählen",IF($D8="","bitte wählen",""))))</f>
        <v>nicht erforderlich</v>
      </c>
      <c r="F8" s="4"/>
      <c r="H8" s="8">
        <f>Hilfe!$C$5</f>
        <v>1</v>
      </c>
      <c r="I8" s="8">
        <f>Hilfe!$C$25</f>
        <v>0</v>
      </c>
    </row>
    <row r="9" spans="1:21" ht="21" customHeight="1" x14ac:dyDescent="0.25">
      <c r="A9" s="4"/>
      <c r="B9" s="5" t="s">
        <v>41</v>
      </c>
      <c r="C9" s="4"/>
      <c r="D9" s="9">
        <v>2005</v>
      </c>
      <c r="E9" s="4"/>
      <c r="F9" s="4"/>
    </row>
    <row r="10" spans="1:21" ht="21" customHeight="1" x14ac:dyDescent="0.25">
      <c r="A10" s="4"/>
      <c r="B10" s="5" t="s">
        <v>42</v>
      </c>
      <c r="C10" s="4"/>
      <c r="D10" s="9">
        <v>9</v>
      </c>
      <c r="E10" s="4"/>
      <c r="F10" s="4"/>
    </row>
    <row r="11" spans="1:21" ht="21" customHeight="1" x14ac:dyDescent="0.25">
      <c r="A11" s="4"/>
      <c r="B11" s="5" t="s">
        <v>43</v>
      </c>
      <c r="C11" s="4"/>
      <c r="D11" s="9">
        <v>2026</v>
      </c>
      <c r="E11" s="4"/>
      <c r="F11" s="4"/>
    </row>
    <row r="12" spans="1:21" x14ac:dyDescent="0.25">
      <c r="A12" s="4"/>
      <c r="B12" s="4"/>
      <c r="C12" s="4"/>
      <c r="D12" s="4"/>
      <c r="E12" s="4"/>
      <c r="F12" s="4"/>
    </row>
    <row r="13" spans="1:21" ht="24" customHeight="1" x14ac:dyDescent="0.25">
      <c r="A13" s="4"/>
      <c r="B13" s="27" t="s">
        <v>44</v>
      </c>
      <c r="C13" s="28"/>
      <c r="D13" s="28"/>
      <c r="E13" s="28"/>
      <c r="F13" s="4"/>
    </row>
    <row r="14" spans="1:21" ht="21" customHeight="1" x14ac:dyDescent="0.25">
      <c r="A14" s="4"/>
      <c r="B14" s="10" t="s">
        <v>5</v>
      </c>
      <c r="C14" s="23" t="str">
        <f>IF(Hilfe!$C$8,Hilfe!$C$9,"—")</f>
        <v>4-2-2-2-1</v>
      </c>
      <c r="D14" s="24"/>
      <c r="E14" s="24"/>
      <c r="F14" s="4"/>
    </row>
    <row r="15" spans="1:21" ht="21" customHeight="1" x14ac:dyDescent="0.25">
      <c r="A15" s="4"/>
      <c r="B15" s="10" t="s">
        <v>45</v>
      </c>
      <c r="C15" s="31" t="str">
        <f>IF(Hilfe!$C$8,Hilfe!$C$11&amp;" / "&amp;Hilfe!$C$12,"—")</f>
        <v>1 / 4</v>
      </c>
      <c r="D15" s="19"/>
      <c r="E15" s="19"/>
      <c r="F15" s="4"/>
    </row>
    <row r="16" spans="1:21" ht="27.75" customHeight="1" x14ac:dyDescent="0.25">
      <c r="A16" s="4"/>
      <c r="B16" s="11" t="s">
        <v>46</v>
      </c>
      <c r="C16" s="22">
        <f>IF(Hilfe!$C$8,Hilfe!$AO$2,"—")</f>
        <v>46295</v>
      </c>
      <c r="D16" s="19"/>
      <c r="E16" s="19"/>
      <c r="F16" s="4"/>
    </row>
    <row r="17" spans="1:6" ht="21" customHeight="1" x14ac:dyDescent="0.25">
      <c r="A17" s="4"/>
      <c r="B17" s="10" t="s">
        <v>47</v>
      </c>
      <c r="C17" s="29">
        <f>IF(Hilfe!$C$8,Hilfe!$AP$2,"—")</f>
        <v>46235</v>
      </c>
      <c r="D17" s="19"/>
      <c r="E17" s="19"/>
      <c r="F17" s="4"/>
    </row>
    <row r="18" spans="1:6" ht="21" customHeight="1" x14ac:dyDescent="0.25">
      <c r="A18" s="4"/>
      <c r="B18" s="10" t="s">
        <v>48</v>
      </c>
      <c r="C18" s="29">
        <f>IF(Hilfe!$C$8,Hilfe!$AQ$2,"—")</f>
        <v>46418</v>
      </c>
      <c r="D18" s="19"/>
      <c r="E18" s="19"/>
      <c r="F18" s="4"/>
    </row>
    <row r="19" spans="1:6" x14ac:dyDescent="0.25">
      <c r="A19" s="4"/>
      <c r="B19" s="4"/>
      <c r="C19" s="4"/>
      <c r="D19" s="4"/>
      <c r="E19" s="4"/>
      <c r="F19" s="4"/>
    </row>
    <row r="20" spans="1:6" ht="24" customHeight="1" x14ac:dyDescent="0.25">
      <c r="A20" s="4"/>
      <c r="B20" s="27" t="s">
        <v>49</v>
      </c>
      <c r="C20" s="28"/>
      <c r="D20" s="28"/>
      <c r="E20" s="28"/>
      <c r="F20" s="4"/>
    </row>
    <row r="21" spans="1:6" ht="19.5" customHeight="1" x14ac:dyDescent="0.25">
      <c r="A21" s="4"/>
      <c r="B21" s="12" t="s">
        <v>50</v>
      </c>
      <c r="C21" s="12" t="s">
        <v>51</v>
      </c>
      <c r="D21" s="12" t="s">
        <v>52</v>
      </c>
      <c r="E21" s="12" t="s">
        <v>53</v>
      </c>
      <c r="F21" s="4"/>
    </row>
    <row r="22" spans="1:6" ht="18.75" customHeight="1" x14ac:dyDescent="0.25">
      <c r="A22" s="4"/>
      <c r="B22" s="13">
        <f>IF(Hilfe!$C$8,IF(Hilfe!$AM$2="","",1),"")</f>
        <v>1</v>
      </c>
      <c r="C22" s="1">
        <f>IF(Hilfe!$C$8,Hilfe!$AO$2,"")</f>
        <v>46295</v>
      </c>
      <c r="D22" s="1">
        <f>IF(Hilfe!$C$8,Hilfe!$AP$2,"")</f>
        <v>46235</v>
      </c>
      <c r="E22" s="1">
        <f>IF(Hilfe!$C$8,Hilfe!$AQ$2,"")</f>
        <v>46418</v>
      </c>
      <c r="F22" s="4"/>
    </row>
    <row r="23" spans="1:6" ht="18.75" customHeight="1" x14ac:dyDescent="0.25">
      <c r="A23" s="4"/>
      <c r="B23" s="14">
        <f>IF(Hilfe!$C$8,IF(Hilfe!$AM$3="","",2),"")</f>
        <v>2</v>
      </c>
      <c r="C23" s="15">
        <f>IF(Hilfe!$C$8,Hilfe!$AO$3,"")</f>
        <v>46660</v>
      </c>
      <c r="D23" s="15">
        <f>IF(Hilfe!$C$8,Hilfe!$AP$3,"")</f>
        <v>46508</v>
      </c>
      <c r="E23" s="15">
        <f>IF(Hilfe!$C$8,Hilfe!$AQ$3,"")</f>
        <v>46721</v>
      </c>
      <c r="F23" s="4"/>
    </row>
    <row r="24" spans="1:6" ht="18.75" customHeight="1" x14ac:dyDescent="0.25">
      <c r="A24" s="4"/>
      <c r="B24" s="13">
        <f>IF(Hilfe!$C$8,IF(Hilfe!$AM$4="","",3),"")</f>
        <v>3</v>
      </c>
      <c r="C24" s="1">
        <f>IF(Hilfe!$C$8,Hilfe!$AO$4,"")</f>
        <v>47026</v>
      </c>
      <c r="D24" s="1">
        <f>IF(Hilfe!$C$8,Hilfe!$AP$4,"")</f>
        <v>46874</v>
      </c>
      <c r="E24" s="1">
        <f>IF(Hilfe!$C$8,Hilfe!$AQ$4,"")</f>
        <v>47026</v>
      </c>
      <c r="F24" s="4"/>
    </row>
    <row r="25" spans="1:6" ht="18.75" customHeight="1" x14ac:dyDescent="0.25">
      <c r="A25" s="4"/>
      <c r="B25" s="14">
        <f>IF(Hilfe!$C$8,IF(Hilfe!$AM$5="","",4),"")</f>
        <v>4</v>
      </c>
      <c r="C25" s="15">
        <f>IF(Hilfe!$C$8,Hilfe!$AO$5,"")</f>
        <v>47391</v>
      </c>
      <c r="D25" s="15">
        <f>IF(Hilfe!$C$8,Hilfe!$AP$5,"")</f>
        <v>47239</v>
      </c>
      <c r="E25" s="15">
        <f>IF(Hilfe!$C$8,Hilfe!$AQ$5,"")</f>
        <v>47391</v>
      </c>
      <c r="F25" s="4"/>
    </row>
    <row r="26" spans="1:6" ht="18.75" customHeight="1" x14ac:dyDescent="0.25">
      <c r="A26" s="4"/>
      <c r="B26" s="13">
        <f>IF(Hilfe!$C$8,IF(Hilfe!$AM$6="","",5),"")</f>
        <v>5</v>
      </c>
      <c r="C26" s="1">
        <f>IF(Hilfe!$C$8,Hilfe!$AO$6,"")</f>
        <v>47756</v>
      </c>
      <c r="D26" s="1">
        <f>IF(Hilfe!$C$8,Hilfe!$AP$6,"")</f>
        <v>47604</v>
      </c>
      <c r="E26" s="1">
        <f>IF(Hilfe!$C$8,Hilfe!$AQ$6,"")</f>
        <v>47756</v>
      </c>
      <c r="F26" s="4"/>
    </row>
    <row r="27" spans="1:6" ht="18.75" customHeight="1" x14ac:dyDescent="0.25">
      <c r="A27" s="4"/>
      <c r="B27" s="14">
        <f>IF(Hilfe!$C$8,IF(Hilfe!$AM$7="","",6),"")</f>
        <v>6</v>
      </c>
      <c r="C27" s="15">
        <f>IF(Hilfe!$C$8,Hilfe!$AO$7,"")</f>
        <v>48121</v>
      </c>
      <c r="D27" s="15">
        <f>IF(Hilfe!$C$8,Hilfe!$AP$7,"")</f>
        <v>47969</v>
      </c>
      <c r="E27" s="15">
        <f>IF(Hilfe!$C$8,Hilfe!$AQ$7,"")</f>
        <v>48121</v>
      </c>
      <c r="F27" s="4"/>
    </row>
    <row r="28" spans="1:6" ht="18.75" customHeight="1" x14ac:dyDescent="0.25">
      <c r="A28" s="4"/>
      <c r="B28" s="13">
        <f>IF(Hilfe!$C$8,IF(Hilfe!$AM$8="","",7),"")</f>
        <v>7</v>
      </c>
      <c r="C28" s="1">
        <f>IF(Hilfe!$C$8,Hilfe!$AO$8,"")</f>
        <v>48487</v>
      </c>
      <c r="D28" s="1">
        <f>IF(Hilfe!$C$8,Hilfe!$AP$8,"")</f>
        <v>48335</v>
      </c>
      <c r="E28" s="1">
        <f>IF(Hilfe!$C$8,Hilfe!$AQ$8,"")</f>
        <v>48487</v>
      </c>
      <c r="F28" s="4"/>
    </row>
    <row r="29" spans="1:6" ht="18.75" customHeight="1" x14ac:dyDescent="0.25">
      <c r="A29" s="4"/>
      <c r="B29" s="14">
        <f>IF(Hilfe!$C$8,IF(Hilfe!$AM$9="","",8),"")</f>
        <v>8</v>
      </c>
      <c r="C29" s="15">
        <f>IF(Hilfe!$C$8,Hilfe!$AO$9,"")</f>
        <v>48852</v>
      </c>
      <c r="D29" s="15">
        <f>IF(Hilfe!$C$8,Hilfe!$AP$9,"")</f>
        <v>48700</v>
      </c>
      <c r="E29" s="15">
        <f>IF(Hilfe!$C$8,Hilfe!$AQ$9,"")</f>
        <v>48852</v>
      </c>
      <c r="F29" s="4"/>
    </row>
    <row r="30" spans="1:6" x14ac:dyDescent="0.25">
      <c r="A30" s="4"/>
      <c r="B30" s="4"/>
      <c r="C30" s="4"/>
      <c r="D30" s="4"/>
      <c r="E30" s="4"/>
      <c r="F30" s="4"/>
    </row>
    <row r="31" spans="1:6" ht="15" customHeight="1" x14ac:dyDescent="0.25">
      <c r="A31" s="4"/>
      <c r="B31" s="20" t="s">
        <v>64</v>
      </c>
      <c r="C31" s="20"/>
      <c r="D31" s="20"/>
      <c r="E31" s="20"/>
      <c r="F31" s="4"/>
    </row>
    <row r="32" spans="1:6" x14ac:dyDescent="0.25">
      <c r="A32" s="4"/>
      <c r="B32" s="20"/>
      <c r="C32" s="20"/>
      <c r="D32" s="20"/>
      <c r="E32" s="20"/>
      <c r="F32" s="4"/>
    </row>
    <row r="33" spans="1:6" x14ac:dyDescent="0.25">
      <c r="A33" s="4"/>
      <c r="B33" s="20"/>
      <c r="C33" s="20"/>
      <c r="D33" s="20"/>
      <c r="E33" s="20"/>
      <c r="F33" s="4"/>
    </row>
    <row r="34" spans="1:6" x14ac:dyDescent="0.25">
      <c r="A34" s="4"/>
      <c r="B34" s="26"/>
      <c r="C34" s="26"/>
      <c r="D34" s="26"/>
      <c r="E34" s="26"/>
      <c r="F34" s="4"/>
    </row>
    <row r="35" spans="1:6" ht="15" customHeight="1" x14ac:dyDescent="0.25">
      <c r="A35" s="4"/>
      <c r="B35" s="20" t="s">
        <v>63</v>
      </c>
      <c r="C35" s="20"/>
      <c r="D35" s="20"/>
      <c r="E35" s="20"/>
      <c r="F35" s="4"/>
    </row>
    <row r="36" spans="1:6" x14ac:dyDescent="0.25">
      <c r="A36" s="4"/>
      <c r="B36" s="20"/>
      <c r="C36" s="20"/>
      <c r="D36" s="20"/>
      <c r="E36" s="20"/>
      <c r="F36" s="4"/>
    </row>
    <row r="37" spans="1:6" x14ac:dyDescent="0.25">
      <c r="A37" s="4"/>
      <c r="B37" s="20"/>
      <c r="C37" s="20"/>
      <c r="D37" s="20"/>
      <c r="E37" s="20"/>
      <c r="F37" s="4"/>
    </row>
    <row r="38" spans="1:6" x14ac:dyDescent="0.25">
      <c r="A38" s="4"/>
      <c r="B38" s="20"/>
      <c r="C38" s="20"/>
      <c r="D38" s="20"/>
      <c r="E38" s="20"/>
      <c r="F38" s="4"/>
    </row>
    <row r="39" spans="1:6" x14ac:dyDescent="0.25">
      <c r="A39" s="4"/>
      <c r="B39" s="21"/>
      <c r="C39" s="21"/>
      <c r="D39" s="21"/>
      <c r="E39" s="21"/>
      <c r="F39" s="4"/>
    </row>
    <row r="40" spans="1:6" ht="15" customHeight="1" x14ac:dyDescent="0.25">
      <c r="A40" s="4"/>
      <c r="B40" s="17" t="s">
        <v>54</v>
      </c>
      <c r="C40" s="18"/>
      <c r="D40" s="18"/>
      <c r="E40" s="18"/>
      <c r="F40" s="4"/>
    </row>
    <row r="41" spans="1:6" x14ac:dyDescent="0.25">
      <c r="B41" s="19"/>
      <c r="C41" s="19"/>
      <c r="D41" s="19"/>
      <c r="E41" s="19"/>
    </row>
    <row r="42" spans="1:6" x14ac:dyDescent="0.25">
      <c r="B42" s="19"/>
      <c r="C42" s="19"/>
      <c r="D42" s="19"/>
      <c r="E42" s="19"/>
    </row>
    <row r="43" spans="1:6" x14ac:dyDescent="0.25">
      <c r="B43" s="19"/>
      <c r="C43" s="19"/>
      <c r="D43" s="19"/>
      <c r="E43" s="19"/>
    </row>
  </sheetData>
  <sheetProtection algorithmName="SHA-512" hashValue="5WoyYjYF7aI/izRdC6CoiFOtaTT59HB12zh8KI0WwfPJqkeSf+Rao2qyUjK0qBRzfRU03Zjw1Mivva97h+i98w==" saltValue="8Z8A+4+VkmZkErj4eOmliA==" spinCount="100000" sheet="1" objects="1" scenarios="1" selectLockedCells="1"/>
  <mergeCells count="13">
    <mergeCell ref="B40:E43"/>
    <mergeCell ref="B35:E39"/>
    <mergeCell ref="C16:E16"/>
    <mergeCell ref="C14:E14"/>
    <mergeCell ref="B1:E1"/>
    <mergeCell ref="B31:E34"/>
    <mergeCell ref="B13:E13"/>
    <mergeCell ref="C18:E18"/>
    <mergeCell ref="C17:E17"/>
    <mergeCell ref="B3:E3"/>
    <mergeCell ref="B2:E2"/>
    <mergeCell ref="B20:E20"/>
    <mergeCell ref="C15:E15"/>
  </mergeCells>
  <conditionalFormatting sqref="D5:D8">
    <cfRule type="expression" dxfId="1" priority="2">
      <formula>AND($H5&gt;1,$I5=1)</formula>
    </cfRule>
    <cfRule type="expression" dxfId="0" priority="3">
      <formula>$H5&lt;=1</formula>
    </cfRule>
  </conditionalFormatting>
  <dataValidations count="7">
    <dataValidation type="list" allowBlank="1" sqref="D4" xr:uid="{00000000-0002-0000-0000-000000000000}">
      <formula1>nFahrzeug</formula1>
      <formula2>0</formula2>
    </dataValidation>
    <dataValidation type="list" allowBlank="1" sqref="D5" xr:uid="{00000000-0002-0000-0000-000001000000}">
      <formula1>nKlasse</formula1>
      <formula2>0</formula2>
    </dataValidation>
    <dataValidation type="list" allowBlank="1" sqref="D6" xr:uid="{00000000-0002-0000-0000-000002000000}">
      <formula1>nBauart</formula1>
      <formula2>0</formula2>
    </dataValidation>
    <dataValidation type="list" allowBlank="1" sqref="D7" xr:uid="{00000000-0002-0000-0000-000003000000}">
      <formula1>nGewicht</formula1>
      <formula2>0</formula2>
    </dataValidation>
    <dataValidation type="list" allowBlank="1" sqref="D8" xr:uid="{00000000-0002-0000-0000-000004000000}">
      <formula1>nVerw</formula1>
      <formula2>0</formula2>
    </dataValidation>
    <dataValidation type="whole" allowBlank="1" sqref="D9 D11" xr:uid="{00000000-0002-0000-0000-000005000000}">
      <formula1>1900</formula1>
      <formula2>2100</formula2>
    </dataValidation>
    <dataValidation type="list" allowBlank="1" sqref="D10" xr:uid="{00000000-0002-0000-0000-000006000000}">
      <formula1>"1,2,3,4,5,6,7,8,9,10,11,12"</formula1>
      <formula2>0</formula2>
    </dataValidation>
  </dataValidations>
  <pageMargins left="0.75" right="0.75" top="1" bottom="1" header="0.511811023622047" footer="0.511811023622047"/>
  <pageSetup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2"/>
  <sheetViews>
    <sheetView zoomScaleNormal="100" workbookViewId="0">
      <selection activeCell="D31" sqref="D31"/>
    </sheetView>
  </sheetViews>
  <sheetFormatPr baseColWidth="10" defaultColWidth="10.5703125" defaultRowHeight="15" x14ac:dyDescent="0.25"/>
  <cols>
    <col min="1" max="1" width="55.5703125" customWidth="1"/>
    <col min="2" max="2" width="20.85546875" customWidth="1"/>
    <col min="3" max="3" width="16.42578125" customWidth="1"/>
    <col min="4" max="4" width="30.5703125" customWidth="1"/>
    <col min="5" max="5" width="24.140625" customWidth="1"/>
    <col min="6" max="6" width="29.85546875" customWidth="1"/>
    <col min="7" max="7" width="21.28515625" customWidth="1"/>
    <col min="8" max="8" width="14.7109375" customWidth="1"/>
    <col min="9" max="9" width="30.5703125" customWidth="1"/>
    <col min="10" max="10" width="24.140625" customWidth="1"/>
    <col min="11" max="11" width="20.85546875" customWidth="1"/>
  </cols>
  <sheetData>
    <row r="1" spans="1:11" x14ac:dyDescent="0.25">
      <c r="A1" t="s">
        <v>0</v>
      </c>
      <c r="B1" t="s">
        <v>1</v>
      </c>
      <c r="C1" t="s">
        <v>2</v>
      </c>
      <c r="D1" t="s">
        <v>3</v>
      </c>
      <c r="E1" t="s">
        <v>4</v>
      </c>
      <c r="F1" t="s">
        <v>5</v>
      </c>
      <c r="G1" t="s">
        <v>6</v>
      </c>
      <c r="H1" t="s">
        <v>7</v>
      </c>
      <c r="J1" t="s">
        <v>8</v>
      </c>
      <c r="K1" t="s">
        <v>9</v>
      </c>
    </row>
    <row r="2" spans="1:11" x14ac:dyDescent="0.25">
      <c r="A2" t="s">
        <v>10</v>
      </c>
      <c r="B2" t="s">
        <v>11</v>
      </c>
      <c r="C2" t="s">
        <v>12</v>
      </c>
      <c r="D2" t="s">
        <v>11</v>
      </c>
      <c r="E2" t="s">
        <v>11</v>
      </c>
      <c r="F2" t="s">
        <v>13</v>
      </c>
      <c r="G2">
        <v>4</v>
      </c>
      <c r="H2">
        <v>0</v>
      </c>
      <c r="J2">
        <f t="shared" ref="J2:J22" si="0">IF($I2="x",3,1)</f>
        <v>1</v>
      </c>
      <c r="K2">
        <f t="shared" ref="K2:K22" si="1">IF($I2="x",0,4)</f>
        <v>4</v>
      </c>
    </row>
    <row r="3" spans="1:11" x14ac:dyDescent="0.25">
      <c r="A3" t="s">
        <v>14</v>
      </c>
      <c r="B3" t="s">
        <v>11</v>
      </c>
      <c r="C3" t="s">
        <v>15</v>
      </c>
      <c r="D3" t="s">
        <v>11</v>
      </c>
      <c r="E3" t="s">
        <v>11</v>
      </c>
      <c r="F3" t="s">
        <v>13</v>
      </c>
      <c r="G3">
        <v>4</v>
      </c>
      <c r="H3">
        <v>0</v>
      </c>
      <c r="J3">
        <f t="shared" si="0"/>
        <v>1</v>
      </c>
      <c r="K3">
        <f t="shared" si="1"/>
        <v>4</v>
      </c>
    </row>
    <row r="4" spans="1:11" x14ac:dyDescent="0.25">
      <c r="A4" t="s">
        <v>16</v>
      </c>
      <c r="B4" t="s">
        <v>11</v>
      </c>
      <c r="C4" t="s">
        <v>15</v>
      </c>
      <c r="D4" t="s">
        <v>11</v>
      </c>
      <c r="E4" t="s">
        <v>11</v>
      </c>
      <c r="F4" t="s">
        <v>13</v>
      </c>
      <c r="G4">
        <v>4</v>
      </c>
      <c r="H4">
        <v>0</v>
      </c>
      <c r="J4">
        <f t="shared" si="0"/>
        <v>1</v>
      </c>
      <c r="K4">
        <f t="shared" si="1"/>
        <v>4</v>
      </c>
    </row>
    <row r="5" spans="1:11" x14ac:dyDescent="0.25">
      <c r="A5" t="s">
        <v>17</v>
      </c>
      <c r="B5" t="s">
        <v>18</v>
      </c>
      <c r="C5" t="s">
        <v>19</v>
      </c>
      <c r="D5" t="s">
        <v>11</v>
      </c>
      <c r="E5" t="s">
        <v>11</v>
      </c>
      <c r="F5" t="s">
        <v>13</v>
      </c>
      <c r="G5">
        <v>4</v>
      </c>
      <c r="H5">
        <v>0</v>
      </c>
      <c r="J5">
        <f t="shared" si="0"/>
        <v>1</v>
      </c>
      <c r="K5">
        <f t="shared" si="1"/>
        <v>4</v>
      </c>
    </row>
    <row r="6" spans="1:11" x14ac:dyDescent="0.25">
      <c r="A6" t="s">
        <v>17</v>
      </c>
      <c r="B6" t="s">
        <v>20</v>
      </c>
      <c r="C6" t="s">
        <v>19</v>
      </c>
      <c r="D6" t="s">
        <v>11</v>
      </c>
      <c r="E6" t="s">
        <v>11</v>
      </c>
      <c r="F6" t="s">
        <v>21</v>
      </c>
      <c r="G6">
        <v>4</v>
      </c>
      <c r="H6">
        <v>0</v>
      </c>
      <c r="I6" t="s">
        <v>22</v>
      </c>
      <c r="J6">
        <f t="shared" si="0"/>
        <v>3</v>
      </c>
      <c r="K6">
        <f t="shared" si="1"/>
        <v>0</v>
      </c>
    </row>
    <row r="7" spans="1:11" x14ac:dyDescent="0.25">
      <c r="A7" t="s">
        <v>23</v>
      </c>
      <c r="B7" t="s">
        <v>20</v>
      </c>
      <c r="C7" t="s">
        <v>24</v>
      </c>
      <c r="D7" t="s">
        <v>25</v>
      </c>
      <c r="E7" t="s">
        <v>11</v>
      </c>
      <c r="F7" t="s">
        <v>13</v>
      </c>
      <c r="G7">
        <v>4</v>
      </c>
      <c r="H7">
        <v>0</v>
      </c>
      <c r="J7">
        <f t="shared" si="0"/>
        <v>1</v>
      </c>
      <c r="K7">
        <f t="shared" si="1"/>
        <v>4</v>
      </c>
    </row>
    <row r="8" spans="1:11" x14ac:dyDescent="0.25">
      <c r="A8" t="s">
        <v>23</v>
      </c>
      <c r="B8" t="s">
        <v>18</v>
      </c>
      <c r="C8" t="s">
        <v>24</v>
      </c>
      <c r="D8" t="s">
        <v>25</v>
      </c>
      <c r="E8" t="s">
        <v>11</v>
      </c>
      <c r="F8" t="s">
        <v>13</v>
      </c>
      <c r="G8">
        <v>4</v>
      </c>
      <c r="H8">
        <v>0</v>
      </c>
      <c r="J8">
        <f t="shared" si="0"/>
        <v>1</v>
      </c>
      <c r="K8">
        <f t="shared" si="1"/>
        <v>4</v>
      </c>
    </row>
    <row r="9" spans="1:11" x14ac:dyDescent="0.25">
      <c r="A9" t="s">
        <v>23</v>
      </c>
      <c r="B9" t="s">
        <v>20</v>
      </c>
      <c r="C9" t="s">
        <v>24</v>
      </c>
      <c r="D9" t="s">
        <v>26</v>
      </c>
      <c r="E9" t="s">
        <v>11</v>
      </c>
      <c r="F9" t="s">
        <v>21</v>
      </c>
      <c r="G9">
        <v>4</v>
      </c>
      <c r="H9">
        <v>0</v>
      </c>
      <c r="I9" t="s">
        <v>22</v>
      </c>
      <c r="J9">
        <f t="shared" si="0"/>
        <v>3</v>
      </c>
      <c r="K9">
        <f t="shared" si="1"/>
        <v>0</v>
      </c>
    </row>
    <row r="10" spans="1:11" x14ac:dyDescent="0.25">
      <c r="A10" t="s">
        <v>23</v>
      </c>
      <c r="B10" t="s">
        <v>18</v>
      </c>
      <c r="C10" t="s">
        <v>24</v>
      </c>
      <c r="D10" t="s">
        <v>26</v>
      </c>
      <c r="E10" t="s">
        <v>11</v>
      </c>
      <c r="F10" t="s">
        <v>21</v>
      </c>
      <c r="G10">
        <v>4</v>
      </c>
      <c r="H10">
        <v>0</v>
      </c>
      <c r="I10" t="s">
        <v>22</v>
      </c>
      <c r="J10">
        <f t="shared" si="0"/>
        <v>3</v>
      </c>
      <c r="K10">
        <f t="shared" si="1"/>
        <v>0</v>
      </c>
    </row>
    <row r="11" spans="1:11" x14ac:dyDescent="0.25">
      <c r="A11" t="s">
        <v>23</v>
      </c>
      <c r="B11" t="s">
        <v>20</v>
      </c>
      <c r="C11" t="s">
        <v>24</v>
      </c>
      <c r="D11" t="s">
        <v>26</v>
      </c>
      <c r="E11" t="s">
        <v>27</v>
      </c>
      <c r="F11" t="s">
        <v>21</v>
      </c>
      <c r="G11">
        <v>4</v>
      </c>
      <c r="H11">
        <v>0</v>
      </c>
      <c r="I11" t="s">
        <v>22</v>
      </c>
      <c r="J11">
        <f t="shared" si="0"/>
        <v>3</v>
      </c>
      <c r="K11">
        <f t="shared" si="1"/>
        <v>0</v>
      </c>
    </row>
    <row r="12" spans="1:11" x14ac:dyDescent="0.25">
      <c r="A12" t="s">
        <v>23</v>
      </c>
      <c r="B12" t="s">
        <v>18</v>
      </c>
      <c r="C12" t="s">
        <v>24</v>
      </c>
      <c r="D12" t="s">
        <v>26</v>
      </c>
      <c r="E12" t="s">
        <v>27</v>
      </c>
      <c r="F12" t="s">
        <v>28</v>
      </c>
      <c r="G12">
        <v>4</v>
      </c>
      <c r="H12">
        <v>0</v>
      </c>
      <c r="J12">
        <f t="shared" si="0"/>
        <v>1</v>
      </c>
      <c r="K12">
        <f t="shared" si="1"/>
        <v>4</v>
      </c>
    </row>
    <row r="13" spans="1:11" x14ac:dyDescent="0.25">
      <c r="A13" t="s">
        <v>23</v>
      </c>
      <c r="B13" t="s">
        <v>20</v>
      </c>
      <c r="C13" t="s">
        <v>24</v>
      </c>
      <c r="D13" t="s">
        <v>26</v>
      </c>
      <c r="E13" t="s">
        <v>29</v>
      </c>
      <c r="F13" t="s">
        <v>21</v>
      </c>
      <c r="G13">
        <v>4</v>
      </c>
      <c r="H13">
        <v>0</v>
      </c>
      <c r="I13" t="s">
        <v>22</v>
      </c>
      <c r="J13">
        <f t="shared" si="0"/>
        <v>3</v>
      </c>
      <c r="K13">
        <f t="shared" si="1"/>
        <v>0</v>
      </c>
    </row>
    <row r="14" spans="1:11" x14ac:dyDescent="0.25">
      <c r="A14" t="s">
        <v>23</v>
      </c>
      <c r="B14" t="s">
        <v>18</v>
      </c>
      <c r="C14" t="s">
        <v>24</v>
      </c>
      <c r="D14" t="s">
        <v>26</v>
      </c>
      <c r="E14" t="s">
        <v>29</v>
      </c>
      <c r="F14" t="s">
        <v>28</v>
      </c>
      <c r="G14">
        <v>4</v>
      </c>
      <c r="H14">
        <v>0</v>
      </c>
      <c r="J14">
        <f t="shared" si="0"/>
        <v>1</v>
      </c>
      <c r="K14">
        <f t="shared" si="1"/>
        <v>4</v>
      </c>
    </row>
    <row r="15" spans="1:11" x14ac:dyDescent="0.25">
      <c r="A15" t="s">
        <v>23</v>
      </c>
      <c r="B15" t="s">
        <v>18</v>
      </c>
      <c r="C15" t="s">
        <v>30</v>
      </c>
      <c r="D15" t="s">
        <v>11</v>
      </c>
      <c r="E15" t="s">
        <v>11</v>
      </c>
      <c r="F15" t="s">
        <v>28</v>
      </c>
      <c r="G15">
        <v>4</v>
      </c>
      <c r="H15">
        <v>0</v>
      </c>
      <c r="J15">
        <f t="shared" si="0"/>
        <v>1</v>
      </c>
      <c r="K15">
        <f t="shared" si="1"/>
        <v>4</v>
      </c>
    </row>
    <row r="16" spans="1:11" x14ac:dyDescent="0.25">
      <c r="A16" t="s">
        <v>23</v>
      </c>
      <c r="B16" t="s">
        <v>20</v>
      </c>
      <c r="C16" t="s">
        <v>30</v>
      </c>
      <c r="D16" t="s">
        <v>11</v>
      </c>
      <c r="E16" t="s">
        <v>11</v>
      </c>
      <c r="F16" t="s">
        <v>21</v>
      </c>
      <c r="G16">
        <v>4</v>
      </c>
      <c r="H16">
        <v>0</v>
      </c>
      <c r="I16" t="s">
        <v>22</v>
      </c>
      <c r="J16">
        <f t="shared" si="0"/>
        <v>3</v>
      </c>
      <c r="K16">
        <f t="shared" si="1"/>
        <v>0</v>
      </c>
    </row>
    <row r="17" spans="1:11" x14ac:dyDescent="0.25">
      <c r="A17" t="s">
        <v>31</v>
      </c>
      <c r="B17" t="s">
        <v>18</v>
      </c>
      <c r="C17" t="s">
        <v>11</v>
      </c>
      <c r="D17" t="s">
        <v>11</v>
      </c>
      <c r="E17" t="s">
        <v>11</v>
      </c>
      <c r="F17" t="s">
        <v>13</v>
      </c>
      <c r="G17">
        <v>4</v>
      </c>
      <c r="H17">
        <v>0</v>
      </c>
      <c r="J17">
        <f t="shared" si="0"/>
        <v>1</v>
      </c>
      <c r="K17">
        <f t="shared" si="1"/>
        <v>4</v>
      </c>
    </row>
    <row r="18" spans="1:11" x14ac:dyDescent="0.25">
      <c r="A18" t="s">
        <v>32</v>
      </c>
      <c r="B18" t="s">
        <v>18</v>
      </c>
      <c r="C18" t="s">
        <v>33</v>
      </c>
      <c r="D18" t="s">
        <v>11</v>
      </c>
      <c r="E18" t="s">
        <v>11</v>
      </c>
      <c r="F18" t="s">
        <v>13</v>
      </c>
      <c r="G18">
        <v>4</v>
      </c>
      <c r="H18">
        <v>0</v>
      </c>
      <c r="J18">
        <f t="shared" si="0"/>
        <v>1</v>
      </c>
      <c r="K18">
        <f t="shared" si="1"/>
        <v>4</v>
      </c>
    </row>
    <row r="19" spans="1:11" x14ac:dyDescent="0.25">
      <c r="A19" t="s">
        <v>34</v>
      </c>
      <c r="B19" t="s">
        <v>18</v>
      </c>
      <c r="C19" t="s">
        <v>33</v>
      </c>
      <c r="D19" t="s">
        <v>11</v>
      </c>
      <c r="E19" t="s">
        <v>11</v>
      </c>
      <c r="F19" t="s">
        <v>13</v>
      </c>
      <c r="G19">
        <v>4</v>
      </c>
      <c r="H19">
        <v>0</v>
      </c>
      <c r="J19">
        <f t="shared" si="0"/>
        <v>1</v>
      </c>
      <c r="K19">
        <f t="shared" si="1"/>
        <v>4</v>
      </c>
    </row>
    <row r="20" spans="1:11" x14ac:dyDescent="0.25">
      <c r="A20" t="s">
        <v>31</v>
      </c>
      <c r="B20" t="s">
        <v>20</v>
      </c>
      <c r="C20" t="s">
        <v>11</v>
      </c>
      <c r="D20" t="s">
        <v>11</v>
      </c>
      <c r="E20" t="s">
        <v>11</v>
      </c>
      <c r="F20" t="s">
        <v>21</v>
      </c>
      <c r="G20">
        <v>4</v>
      </c>
      <c r="H20">
        <v>0</v>
      </c>
      <c r="I20" t="s">
        <v>22</v>
      </c>
      <c r="J20">
        <f t="shared" si="0"/>
        <v>3</v>
      </c>
      <c r="K20">
        <f t="shared" si="1"/>
        <v>0</v>
      </c>
    </row>
    <row r="21" spans="1:11" x14ac:dyDescent="0.25">
      <c r="A21" t="s">
        <v>34</v>
      </c>
      <c r="B21" t="s">
        <v>20</v>
      </c>
      <c r="C21" t="s">
        <v>33</v>
      </c>
      <c r="D21" t="s">
        <v>11</v>
      </c>
      <c r="E21" t="s">
        <v>11</v>
      </c>
      <c r="F21" t="s">
        <v>21</v>
      </c>
      <c r="G21">
        <v>4</v>
      </c>
      <c r="H21">
        <v>0</v>
      </c>
      <c r="I21" t="s">
        <v>22</v>
      </c>
      <c r="J21">
        <f t="shared" si="0"/>
        <v>3</v>
      </c>
      <c r="K21">
        <f t="shared" si="1"/>
        <v>0</v>
      </c>
    </row>
    <row r="22" spans="1:11" x14ac:dyDescent="0.25">
      <c r="A22" t="s">
        <v>35</v>
      </c>
      <c r="B22" t="s">
        <v>11</v>
      </c>
      <c r="C22" t="s">
        <v>36</v>
      </c>
      <c r="D22" t="s">
        <v>11</v>
      </c>
      <c r="E22" t="s">
        <v>11</v>
      </c>
      <c r="F22" t="s">
        <v>21</v>
      </c>
      <c r="G22">
        <v>4</v>
      </c>
      <c r="H22">
        <v>0</v>
      </c>
      <c r="I22" t="s">
        <v>22</v>
      </c>
      <c r="J22">
        <f t="shared" si="0"/>
        <v>3</v>
      </c>
      <c r="K22">
        <f t="shared" si="1"/>
        <v>0</v>
      </c>
    </row>
  </sheetData>
  <sheetProtection algorithmName="SHA-512" hashValue="n8Ydjk/+QXQchMFJEMgRVHCduB40r2tJ+t7bzDMJtFC6UlS7POs1zVGDieJR3e5eTP4ufpNfwn+V4HA2g0mueA==" saltValue="mNVy6Q16vhI2+qf+JBM4hw==" spinCount="100000" sheet="1" objects="1" scenarios="1" selectLockedCells="1"/>
  <pageMargins left="0.7" right="0.7" top="0.78749999999999998" bottom="0.78749999999999998"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S251"/>
  <sheetViews>
    <sheetView zoomScaleNormal="100" workbookViewId="0">
      <selection activeCell="L14" sqref="L14"/>
    </sheetView>
  </sheetViews>
  <sheetFormatPr baseColWidth="10" defaultColWidth="8.5703125" defaultRowHeight="15" x14ac:dyDescent="0.25"/>
  <cols>
    <col min="1" max="1" width="8.5703125" style="16" customWidth="1"/>
    <col min="2" max="16384" width="8.5703125" style="16"/>
  </cols>
  <sheetData>
    <row r="1" spans="1:45" x14ac:dyDescent="0.25">
      <c r="A1" s="16" t="s">
        <v>55</v>
      </c>
      <c r="B1" s="16" t="str">
        <f>'Pickerl-Rechner'!$D$4</f>
        <v>Zugmaschine</v>
      </c>
      <c r="C1" s="16">
        <f>MAX(H10:H30)</f>
        <v>9</v>
      </c>
    </row>
    <row r="2" spans="1:45" x14ac:dyDescent="0.25">
      <c r="A2" s="16" t="s">
        <v>56</v>
      </c>
      <c r="B2" s="16" t="str">
        <f>IF($C$2&lt;=1,$M$10,'Pickerl-Rechner'!$D$5)</f>
        <v>T</v>
      </c>
      <c r="C2" s="16">
        <f>MAX(L10:L30)</f>
        <v>1</v>
      </c>
      <c r="AG2" s="16">
        <v>1</v>
      </c>
      <c r="AH2" s="16">
        <f t="shared" ref="AH2:AH65" si="0">VALUE(TRIM(MID(SUBSTITUTE($C$10,"-",REPT(" ",50)),(MIN(AG2,$C$13)-1)*50+1,50)))</f>
        <v>4</v>
      </c>
      <c r="AI2" s="16">
        <f>AH2</f>
        <v>4</v>
      </c>
      <c r="AK2" s="16">
        <v>1</v>
      </c>
      <c r="AL2" s="16">
        <f t="shared" ref="AL2:AL9" si="1">MAX($C$18+AK2-1,1)</f>
        <v>15</v>
      </c>
      <c r="AM2" s="16">
        <f t="shared" ref="AM2:AM9" si="2">IF(AND($C$8,AL2&lt;=250),$C$14+INDEX($AI$2:$AI$251,MIN(AL2,250)),"")</f>
        <v>2026</v>
      </c>
      <c r="AN2" s="16">
        <f t="shared" ref="AN2:AN9" si="3">IF(AM2="","",DATE(AM2,$C$15,1))</f>
        <v>46266</v>
      </c>
      <c r="AO2" s="16">
        <f t="shared" ref="AO2:AO9" si="4">IF(AN2="","",EOMONTH(AN2,0))</f>
        <v>46295</v>
      </c>
      <c r="AP2" s="16">
        <f t="shared" ref="AP2:AP9" si="5">IF(AN2="","",EDATE(AN2,-AR2))</f>
        <v>46235</v>
      </c>
      <c r="AQ2" s="16">
        <f t="shared" ref="AQ2:AQ9" si="6">IF(AN2="","",EOMONTH(AN2,AS2))</f>
        <v>46418</v>
      </c>
      <c r="AR2" s="16">
        <f>IF(AN2="","",IF(AN2&gt;=IF(INDEX(Werte!$I$2:$I$22,$C$7)="x",DATE(2027,11,1),DATE(2027,8,1)),INDEX(Werte!$G$2:$G$22,$C$7),INDEX(Werte!$J$2:$J$22,$C$7)))</f>
        <v>1</v>
      </c>
      <c r="AS2" s="16">
        <f>IF(AN2="","",IF(INDEX(Werte!$I$2:$I$22,$C$7)="x",INDEX(Werte!$H$2:$H$22,$C$7),IF(AN2&gt;=DATE(2027,11,1),INDEX(Werte!$H$2:$H$22,$C$7),IF(AN2&gt;=DATE(2027,10,1),1,IF(AN2&gt;=DATE(2027,9,1),2,IF(AN2&gt;=DATE(2027,8,1),3,INDEX(Werte!$K$2:$K$22,$C$7)))))))</f>
        <v>4</v>
      </c>
    </row>
    <row r="3" spans="1:45" x14ac:dyDescent="0.25">
      <c r="A3" s="16" t="s">
        <v>57</v>
      </c>
      <c r="B3" s="16" t="str">
        <f>IF($C$3&lt;=1,$Q$10,'Pickerl-Rechner'!$D$6)</f>
        <v>&lt;=40 km/h</v>
      </c>
      <c r="C3" s="16">
        <f>MAX(P10:P30)</f>
        <v>2</v>
      </c>
      <c r="AG3" s="16">
        <v>2</v>
      </c>
      <c r="AH3" s="16">
        <f t="shared" si="0"/>
        <v>2</v>
      </c>
      <c r="AI3" s="16">
        <f t="shared" ref="AI3:AI66" si="7">AI2+AH3</f>
        <v>6</v>
      </c>
      <c r="AK3" s="16">
        <v>2</v>
      </c>
      <c r="AL3" s="16">
        <f t="shared" si="1"/>
        <v>16</v>
      </c>
      <c r="AM3" s="16">
        <f t="shared" si="2"/>
        <v>2027</v>
      </c>
      <c r="AN3" s="16">
        <f t="shared" si="3"/>
        <v>46631</v>
      </c>
      <c r="AO3" s="16">
        <f t="shared" si="4"/>
        <v>46660</v>
      </c>
      <c r="AP3" s="16">
        <f t="shared" si="5"/>
        <v>46508</v>
      </c>
      <c r="AQ3" s="16">
        <f t="shared" si="6"/>
        <v>46721</v>
      </c>
      <c r="AR3" s="16">
        <f>IF(AN3="","",IF(AN3&gt;=IF(INDEX(Werte!$I$2:$I$22,$C$7)="x",DATE(2027,11,1),DATE(2027,8,1)),INDEX(Werte!$G$2:$G$22,$C$7),INDEX(Werte!$J$2:$J$22,$C$7)))</f>
        <v>4</v>
      </c>
      <c r="AS3" s="16">
        <f>IF(AN3="","",IF(INDEX(Werte!$I$2:$I$22,$C$7)="x",INDEX(Werte!$H$2:$H$22,$C$7),IF(AN3&gt;=DATE(2027,11,1),INDEX(Werte!$H$2:$H$22,$C$7),IF(AN3&gt;=DATE(2027,10,1),1,IF(AN3&gt;=DATE(2027,9,1),2,IF(AN3&gt;=DATE(2027,8,1),3,INDEX(Werte!$K$2:$K$22,$C$7)))))))</f>
        <v>2</v>
      </c>
    </row>
    <row r="4" spans="1:45" x14ac:dyDescent="0.25">
      <c r="A4" s="16" t="s">
        <v>58</v>
      </c>
      <c r="B4" s="16" t="str">
        <f>IF($C$4&lt;=1,$U$10,'Pickerl-Rechner'!$D$7)</f>
        <v>-</v>
      </c>
      <c r="C4" s="16">
        <f>MAX(T10:T30)</f>
        <v>1</v>
      </c>
      <c r="AG4" s="16">
        <v>3</v>
      </c>
      <c r="AH4" s="16">
        <f t="shared" si="0"/>
        <v>2</v>
      </c>
      <c r="AI4" s="16">
        <f t="shared" si="7"/>
        <v>8</v>
      </c>
      <c r="AK4" s="16">
        <v>3</v>
      </c>
      <c r="AL4" s="16">
        <f t="shared" si="1"/>
        <v>17</v>
      </c>
      <c r="AM4" s="16">
        <f t="shared" si="2"/>
        <v>2028</v>
      </c>
      <c r="AN4" s="16">
        <f t="shared" si="3"/>
        <v>46997</v>
      </c>
      <c r="AO4" s="16">
        <f t="shared" si="4"/>
        <v>47026</v>
      </c>
      <c r="AP4" s="16">
        <f t="shared" si="5"/>
        <v>46874</v>
      </c>
      <c r="AQ4" s="16">
        <f t="shared" si="6"/>
        <v>47026</v>
      </c>
      <c r="AR4" s="16">
        <f>IF(AN4="","",IF(AN4&gt;=IF(INDEX(Werte!$I$2:$I$22,$C$7)="x",DATE(2027,11,1),DATE(2027,8,1)),INDEX(Werte!$G$2:$G$22,$C$7),INDEX(Werte!$J$2:$J$22,$C$7)))</f>
        <v>4</v>
      </c>
      <c r="AS4" s="16">
        <f>IF(AN4="","",IF(INDEX(Werte!$I$2:$I$22,$C$7)="x",INDEX(Werte!$H$2:$H$22,$C$7),IF(AN4&gt;=DATE(2027,11,1),INDEX(Werte!$H$2:$H$22,$C$7),IF(AN4&gt;=DATE(2027,10,1),1,IF(AN4&gt;=DATE(2027,9,1),2,IF(AN4&gt;=DATE(2027,8,1),3,INDEX(Werte!$K$2:$K$22,$C$7)))))))</f>
        <v>0</v>
      </c>
    </row>
    <row r="5" spans="1:45" x14ac:dyDescent="0.25">
      <c r="A5" s="16" t="s">
        <v>59</v>
      </c>
      <c r="B5" s="16" t="str">
        <f>IF($C$5&lt;=1,$Y$10,'Pickerl-Rechner'!$D$8)</f>
        <v>-</v>
      </c>
      <c r="C5" s="16">
        <f>MAX(X10:X30)</f>
        <v>1</v>
      </c>
      <c r="AG5" s="16">
        <v>4</v>
      </c>
      <c r="AH5" s="16">
        <f t="shared" si="0"/>
        <v>2</v>
      </c>
      <c r="AI5" s="16">
        <f t="shared" si="7"/>
        <v>10</v>
      </c>
      <c r="AK5" s="16">
        <v>4</v>
      </c>
      <c r="AL5" s="16">
        <f t="shared" si="1"/>
        <v>18</v>
      </c>
      <c r="AM5" s="16">
        <f t="shared" si="2"/>
        <v>2029</v>
      </c>
      <c r="AN5" s="16">
        <f t="shared" si="3"/>
        <v>47362</v>
      </c>
      <c r="AO5" s="16">
        <f t="shared" si="4"/>
        <v>47391</v>
      </c>
      <c r="AP5" s="16">
        <f t="shared" si="5"/>
        <v>47239</v>
      </c>
      <c r="AQ5" s="16">
        <f t="shared" si="6"/>
        <v>47391</v>
      </c>
      <c r="AR5" s="16">
        <f>IF(AN5="","",IF(AN5&gt;=IF(INDEX(Werte!$I$2:$I$22,$C$7)="x",DATE(2027,11,1),DATE(2027,8,1)),INDEX(Werte!$G$2:$G$22,$C$7),INDEX(Werte!$J$2:$J$22,$C$7)))</f>
        <v>4</v>
      </c>
      <c r="AS5" s="16">
        <f>IF(AN5="","",IF(INDEX(Werte!$I$2:$I$22,$C$7)="x",INDEX(Werte!$H$2:$H$22,$C$7),IF(AN5&gt;=DATE(2027,11,1),INDEX(Werte!$H$2:$H$22,$C$7),IF(AN5&gt;=DATE(2027,10,1),1,IF(AN5&gt;=DATE(2027,9,1),2,IF(AN5&gt;=DATE(2027,8,1),3,INDEX(Werte!$K$2:$K$22,$C$7)))))))</f>
        <v>0</v>
      </c>
    </row>
    <row r="6" spans="1:45" x14ac:dyDescent="0.25">
      <c r="AG6" s="16">
        <v>5</v>
      </c>
      <c r="AH6" s="16">
        <f t="shared" si="0"/>
        <v>1</v>
      </c>
      <c r="AI6" s="16">
        <f t="shared" si="7"/>
        <v>11</v>
      </c>
      <c r="AK6" s="16">
        <v>5</v>
      </c>
      <c r="AL6" s="16">
        <f t="shared" si="1"/>
        <v>19</v>
      </c>
      <c r="AM6" s="16">
        <f t="shared" si="2"/>
        <v>2030</v>
      </c>
      <c r="AN6" s="16">
        <f t="shared" si="3"/>
        <v>47727</v>
      </c>
      <c r="AO6" s="16">
        <f t="shared" si="4"/>
        <v>47756</v>
      </c>
      <c r="AP6" s="16">
        <f t="shared" si="5"/>
        <v>47604</v>
      </c>
      <c r="AQ6" s="16">
        <f t="shared" si="6"/>
        <v>47756</v>
      </c>
      <c r="AR6" s="16">
        <f>IF(AN6="","",IF(AN6&gt;=IF(INDEX(Werte!$I$2:$I$22,$C$7)="x",DATE(2027,11,1),DATE(2027,8,1)),INDEX(Werte!$G$2:$G$22,$C$7),INDEX(Werte!$J$2:$J$22,$C$7)))</f>
        <v>4</v>
      </c>
      <c r="AS6" s="16">
        <f>IF(AN6="","",IF(INDEX(Werte!$I$2:$I$22,$C$7)="x",INDEX(Werte!$H$2:$H$22,$C$7),IF(AN6&gt;=DATE(2027,11,1),INDEX(Werte!$H$2:$H$22,$C$7),IF(AN6&gt;=DATE(2027,10,1),1,IF(AN6&gt;=DATE(2027,9,1),2,IF(AN6&gt;=DATE(2027,8,1),3,INDEX(Werte!$K$2:$K$22,$C$7)))))))</f>
        <v>0</v>
      </c>
    </row>
    <row r="7" spans="1:45" x14ac:dyDescent="0.25">
      <c r="A7" s="16" t="s">
        <v>60</v>
      </c>
      <c r="C7" s="16">
        <f>IFERROR(MATCH($B$1&amp;"|"&amp;$B$3&amp;"|"&amp;$B$2&amp;"|"&amp;$B$4&amp;"|"&amp;$B$5,$AE$10:$AE$30,0),"")</f>
        <v>4</v>
      </c>
      <c r="AG7" s="16">
        <v>6</v>
      </c>
      <c r="AH7" s="16">
        <f t="shared" si="0"/>
        <v>1</v>
      </c>
      <c r="AI7" s="16">
        <f t="shared" si="7"/>
        <v>12</v>
      </c>
      <c r="AK7" s="16">
        <v>6</v>
      </c>
      <c r="AL7" s="16">
        <f t="shared" si="1"/>
        <v>20</v>
      </c>
      <c r="AM7" s="16">
        <f t="shared" si="2"/>
        <v>2031</v>
      </c>
      <c r="AN7" s="16">
        <f t="shared" si="3"/>
        <v>48092</v>
      </c>
      <c r="AO7" s="16">
        <f t="shared" si="4"/>
        <v>48121</v>
      </c>
      <c r="AP7" s="16">
        <f t="shared" si="5"/>
        <v>47969</v>
      </c>
      <c r="AQ7" s="16">
        <f t="shared" si="6"/>
        <v>48121</v>
      </c>
      <c r="AR7" s="16">
        <f>IF(AN7="","",IF(AN7&gt;=IF(INDEX(Werte!$I$2:$I$22,$C$7)="x",DATE(2027,11,1),DATE(2027,8,1)),INDEX(Werte!$G$2:$G$22,$C$7),INDEX(Werte!$J$2:$J$22,$C$7)))</f>
        <v>4</v>
      </c>
      <c r="AS7" s="16">
        <f>IF(AN7="","",IF(INDEX(Werte!$I$2:$I$22,$C$7)="x",INDEX(Werte!$H$2:$H$22,$C$7),IF(AN7&gt;=DATE(2027,11,1),INDEX(Werte!$H$2:$H$22,$C$7),IF(AN7&gt;=DATE(2027,10,1),1,IF(AN7&gt;=DATE(2027,9,1),2,IF(AN7&gt;=DATE(2027,8,1),3,INDEX(Werte!$K$2:$K$22,$C$7)))))))</f>
        <v>0</v>
      </c>
    </row>
    <row r="8" spans="1:45" x14ac:dyDescent="0.25">
      <c r="A8" s="16" t="s">
        <v>61</v>
      </c>
      <c r="C8" s="16" t="b">
        <f>IF(AND(ISNUMBER($C$7),ISNUMBER('Pickerl-Rechner'!$D$9),ISNUMBER('Pickerl-Rechner'!$D$10),ISNUMBER('Pickerl-Rechner'!$D$11)),TRUE(),FALSE())</f>
        <v>1</v>
      </c>
      <c r="AG8" s="16">
        <v>7</v>
      </c>
      <c r="AH8" s="16">
        <f t="shared" si="0"/>
        <v>1</v>
      </c>
      <c r="AI8" s="16">
        <f t="shared" si="7"/>
        <v>13</v>
      </c>
      <c r="AK8" s="16">
        <v>7</v>
      </c>
      <c r="AL8" s="16">
        <f t="shared" si="1"/>
        <v>21</v>
      </c>
      <c r="AM8" s="16">
        <f t="shared" si="2"/>
        <v>2032</v>
      </c>
      <c r="AN8" s="16">
        <f t="shared" si="3"/>
        <v>48458</v>
      </c>
      <c r="AO8" s="16">
        <f t="shared" si="4"/>
        <v>48487</v>
      </c>
      <c r="AP8" s="16">
        <f t="shared" si="5"/>
        <v>48335</v>
      </c>
      <c r="AQ8" s="16">
        <f t="shared" si="6"/>
        <v>48487</v>
      </c>
      <c r="AR8" s="16">
        <f>IF(AN8="","",IF(AN8&gt;=IF(INDEX(Werte!$I$2:$I$22,$C$7)="x",DATE(2027,11,1),DATE(2027,8,1)),INDEX(Werte!$G$2:$G$22,$C$7),INDEX(Werte!$J$2:$J$22,$C$7)))</f>
        <v>4</v>
      </c>
      <c r="AS8" s="16">
        <f>IF(AN8="","",IF(INDEX(Werte!$I$2:$I$22,$C$7)="x",INDEX(Werte!$H$2:$H$22,$C$7),IF(AN8&gt;=DATE(2027,11,1),INDEX(Werte!$H$2:$H$22,$C$7),IF(AN8&gt;=DATE(2027,10,1),1,IF(AN8&gt;=DATE(2027,9,1),2,IF(AN8&gt;=DATE(2027,8,1),3,INDEX(Werte!$K$2:$K$22,$C$7)))))))</f>
        <v>0</v>
      </c>
    </row>
    <row r="9" spans="1:45" x14ac:dyDescent="0.25">
      <c r="A9" s="16" t="s">
        <v>62</v>
      </c>
      <c r="C9" s="16" t="str">
        <f>IF(ISNUMBER($C$7),INDEX(Werte!$F$2:$F$22,$C$7),"")</f>
        <v>4-2-2-2-1</v>
      </c>
      <c r="AG9" s="16">
        <v>8</v>
      </c>
      <c r="AH9" s="16">
        <f t="shared" si="0"/>
        <v>1</v>
      </c>
      <c r="AI9" s="16">
        <f t="shared" si="7"/>
        <v>14</v>
      </c>
      <c r="AK9" s="16">
        <v>8</v>
      </c>
      <c r="AL9" s="16">
        <f t="shared" si="1"/>
        <v>22</v>
      </c>
      <c r="AM9" s="16">
        <f t="shared" si="2"/>
        <v>2033</v>
      </c>
      <c r="AN9" s="16">
        <f t="shared" si="3"/>
        <v>48823</v>
      </c>
      <c r="AO9" s="16">
        <f t="shared" si="4"/>
        <v>48852</v>
      </c>
      <c r="AP9" s="16">
        <f t="shared" si="5"/>
        <v>48700</v>
      </c>
      <c r="AQ9" s="16">
        <f t="shared" si="6"/>
        <v>48852</v>
      </c>
      <c r="AR9" s="16">
        <f>IF(AN9="","",IF(AN9&gt;=IF(INDEX(Werte!$I$2:$I$22,$C$7)="x",DATE(2027,11,1),DATE(2027,8,1)),INDEX(Werte!$G$2:$G$22,$C$7),INDEX(Werte!$J$2:$J$22,$C$7)))</f>
        <v>4</v>
      </c>
      <c r="AS9" s="16">
        <f>IF(AN9="","",IF(INDEX(Werte!$I$2:$I$22,$C$7)="x",INDEX(Werte!$H$2:$H$22,$C$7),IF(AN9&gt;=DATE(2027,11,1),INDEX(Werte!$H$2:$H$22,$C$7),IF(AN9&gt;=DATE(2027,10,1),1,IF(AN9&gt;=DATE(2027,9,1),2,IF(AN9&gt;=DATE(2027,8,1),3,INDEX(Werte!$K$2:$K$22,$C$7)))))))</f>
        <v>0</v>
      </c>
    </row>
    <row r="10" spans="1:45" x14ac:dyDescent="0.25">
      <c r="C10" s="16" t="str">
        <f>IF($C$9="","4-2-2-2-1",$C$9)</f>
        <v>4-2-2-2-1</v>
      </c>
      <c r="F10" s="16">
        <f>1</f>
        <v>1</v>
      </c>
      <c r="G10" s="16">
        <f>F10</f>
        <v>1</v>
      </c>
      <c r="H10" s="16">
        <f>SUM(G$10:G10)</f>
        <v>1</v>
      </c>
      <c r="I10" s="16" t="str">
        <f>IF(1&lt;=$C$1,INDEX(Werte!$A$2:$A$22,MATCH(1,$H$10:$H$30,0)),"")</f>
        <v>PKW</v>
      </c>
      <c r="J10" s="16">
        <f>(Werte!$A2=$B$1)*1</f>
        <v>0</v>
      </c>
      <c r="K10" s="16">
        <f>J10</f>
        <v>0</v>
      </c>
      <c r="L10" s="16">
        <f>SUM(K$10:K10)</f>
        <v>0</v>
      </c>
      <c r="M10" s="16" t="str">
        <f>IF(1&lt;=$C$2,INDEX(Werte!$C$2:$C$22,MATCH(1,$L$10:$L$30,0)),"")</f>
        <v>T</v>
      </c>
      <c r="N10" s="16">
        <f>(Werte!$A2=$B$1)*(Werte!$C2=$B$2)</f>
        <v>0</v>
      </c>
      <c r="O10" s="16">
        <f>N10</f>
        <v>0</v>
      </c>
      <c r="P10" s="16">
        <f>SUM(O$10:O10)</f>
        <v>0</v>
      </c>
      <c r="Q10" s="16" t="str">
        <f>IF(1&lt;=$C$3,INDEX(Werte!$B$2:$B$22,MATCH(1,$P$10:$P$30,0)),"")</f>
        <v>&lt;=40 km/h</v>
      </c>
      <c r="R10" s="16">
        <f>(Werte!$A2=$B$1)*(Werte!$C2=$B$2)*(Werte!$B2=$B$3)</f>
        <v>0</v>
      </c>
      <c r="S10" s="16">
        <f>R10</f>
        <v>0</v>
      </c>
      <c r="T10" s="16">
        <f>SUM(S$10:S10)</f>
        <v>0</v>
      </c>
      <c r="U10" s="16" t="str">
        <f>IF(1&lt;=$C$4,INDEX(Werte!$D$2:$D$22,MATCH(1,$T$10:$T$30,0)),"")</f>
        <v>-</v>
      </c>
      <c r="V10" s="16">
        <f>(Werte!$A2=$B$1)*(Werte!$C2=$B$2)*(Werte!$B2=$B$3)*(Werte!$D2=$B$4)</f>
        <v>0</v>
      </c>
      <c r="W10" s="16">
        <f>V10</f>
        <v>0</v>
      </c>
      <c r="X10" s="16">
        <f>SUM(W$10:W10)</f>
        <v>0</v>
      </c>
      <c r="Y10" s="16" t="str">
        <f>IF(1&lt;=$C$5,INDEX(Werte!$E$2:$E$22,MATCH(1,$X$10:$X$30,0)),"")</f>
        <v>-</v>
      </c>
      <c r="AE10" s="16" t="str">
        <f>Werte!$A2&amp;"|"&amp;Werte!$B2&amp;"|"&amp;Werte!$C2&amp;"|"&amp;Werte!$D2&amp;"|"&amp;Werte!$E2</f>
        <v>PKW|-|M1|-|-</v>
      </c>
      <c r="AG10" s="16">
        <v>9</v>
      </c>
      <c r="AH10" s="16">
        <f t="shared" si="0"/>
        <v>1</v>
      </c>
      <c r="AI10" s="16">
        <f t="shared" si="7"/>
        <v>15</v>
      </c>
    </row>
    <row r="11" spans="1:45" x14ac:dyDescent="0.25">
      <c r="C11" s="16">
        <f>IF($C$8,IF($AN$2&gt;=IF(INDEX(Werte!$I$2:$I$22,$C$7)="x",DATE(2027,11,1),DATE(2027,8,1)),INDEX(Werte!$G$2:$G$22,$C$7),INDEX(Werte!$J$2:$J$22,$C$7)),IF(ISNUMBER($C$7),INDEX(Werte!$G$2:$G$22,$C$7),0))</f>
        <v>1</v>
      </c>
      <c r="F11" s="16">
        <f>1</f>
        <v>1</v>
      </c>
      <c r="G11" s="16">
        <f>F11*(SUMPRODUCT((F$10:F10)*(Werte!$A$2:$A2=Werte!$A3))=0)</f>
        <v>1</v>
      </c>
      <c r="H11" s="16">
        <f>SUM(G$10:G11)</f>
        <v>2</v>
      </c>
      <c r="I11" s="16" t="str">
        <f>IF(2&lt;=$C$1,INDEX(Werte!$A$2:$A$22,MATCH(2,$H$10:$H$30,0)),"")</f>
        <v>Moped</v>
      </c>
      <c r="J11" s="16">
        <f>(Werte!$A3=$B$1)*1</f>
        <v>0</v>
      </c>
      <c r="K11" s="16">
        <f>J11*(SUMPRODUCT((J$10:J10)*(Werte!$C$2:$C2=Werte!$C3))=0)</f>
        <v>0</v>
      </c>
      <c r="L11" s="16">
        <f>SUM(K$10:K11)</f>
        <v>0</v>
      </c>
      <c r="M11" s="16" t="str">
        <f>IF(2&lt;=$C$2,INDEX(Werte!$C$2:$C$22,MATCH(2,$L$10:$L$30,0)),"")</f>
        <v/>
      </c>
      <c r="N11" s="16">
        <f>(Werte!$A3=$B$1)*(Werte!$C3=$B$2)</f>
        <v>0</v>
      </c>
      <c r="O11" s="16">
        <f>N11*(SUMPRODUCT((N$10:N10)*(Werte!$B$2:$B2=Werte!$B3))=0)</f>
        <v>0</v>
      </c>
      <c r="P11" s="16">
        <f>SUM(O$10:O11)</f>
        <v>0</v>
      </c>
      <c r="Q11" s="16" t="str">
        <f>IF(2&lt;=$C$3,INDEX(Werte!$B$2:$B$22,MATCH(2,$P$10:$P$30,0)),"")</f>
        <v>&gt;40 km/h</v>
      </c>
      <c r="R11" s="16">
        <f>(Werte!$A3=$B$1)*(Werte!$C3=$B$2)*(Werte!$B3=$B$3)</f>
        <v>0</v>
      </c>
      <c r="S11" s="16">
        <f>R11*(SUMPRODUCT((R$10:R10)*(Werte!$D$2:$D2=Werte!$D3))=0)</f>
        <v>0</v>
      </c>
      <c r="T11" s="16">
        <f>SUM(S$10:S11)</f>
        <v>0</v>
      </c>
      <c r="U11" s="16" t="str">
        <f>IF(2&lt;=$C$4,INDEX(Werte!$D$2:$D$22,MATCH(2,$T$10:$T$30,0)),"")</f>
        <v/>
      </c>
      <c r="V11" s="16">
        <f>(Werte!$A3=$B$1)*(Werte!$C3=$B$2)*(Werte!$B3=$B$3)*(Werte!$D3=$B$4)</f>
        <v>0</v>
      </c>
      <c r="W11" s="16">
        <f>V11*(SUMPRODUCT((V$10:V10)*(Werte!$E$2:$E2=Werte!$E3))=0)</f>
        <v>0</v>
      </c>
      <c r="X11" s="16">
        <f>SUM(W$10:W11)</f>
        <v>0</v>
      </c>
      <c r="Y11" s="16" t="str">
        <f>IF(2&lt;=$C$5,INDEX(Werte!$E$2:$E$22,MATCH(2,$X$10:$X$30,0)),"")</f>
        <v/>
      </c>
      <c r="AE11" s="16" t="str">
        <f>Werte!$A3&amp;"|"&amp;Werte!$B3&amp;"|"&amp;Werte!$C3&amp;"|"&amp;Werte!$D3&amp;"|"&amp;Werte!$E3</f>
        <v>Moped|-|L|-|-</v>
      </c>
      <c r="AG11" s="16">
        <v>10</v>
      </c>
      <c r="AH11" s="16">
        <f t="shared" si="0"/>
        <v>1</v>
      </c>
      <c r="AI11" s="16">
        <f t="shared" si="7"/>
        <v>16</v>
      </c>
    </row>
    <row r="12" spans="1:45" x14ac:dyDescent="0.25">
      <c r="C12" s="16">
        <f>IF($C$8,IF(INDEX(Werte!$I$2:$I$22,$C$7)="x",INDEX(Werte!$H$2:$H$22,$C$7),IF($AN$2&gt;=DATE(2027,11,1),INDEX(Werte!$H$2:$H$22,$C$7),IF($AN$2&gt;=DATE(2027,10,1),1,IF($AN$2&gt;=DATE(2027,9,1),2,IF($AN$2&gt;=DATE(2027,8,1),3,INDEX(Werte!$K$2:$K$22,$C$7)))))),IF(ISNUMBER($C$7),INDEX(Werte!$H$2:$H$22,$C$7),0))</f>
        <v>4</v>
      </c>
      <c r="F12" s="16">
        <f>1</f>
        <v>1</v>
      </c>
      <c r="G12" s="16">
        <f>F12*(SUMPRODUCT((F$10:F11)*(Werte!$A$2:$A3=Werte!$A4))=0)</f>
        <v>1</v>
      </c>
      <c r="H12" s="16">
        <f>SUM(G$10:G12)</f>
        <v>3</v>
      </c>
      <c r="I12" s="16" t="str">
        <f>IF(3&lt;=$C$1,INDEX(Werte!$A$2:$A$22,MATCH(3,$H$10:$H$30,0)),"")</f>
        <v>Motorrad</v>
      </c>
      <c r="J12" s="16">
        <f>(Werte!$A4=$B$1)*1</f>
        <v>0</v>
      </c>
      <c r="K12" s="16">
        <f>J12*(SUMPRODUCT((J$10:J11)*(Werte!$C$2:$C3=Werte!$C4))=0)</f>
        <v>0</v>
      </c>
      <c r="L12" s="16">
        <f>SUM(K$10:K12)</f>
        <v>0</v>
      </c>
      <c r="M12" s="16" t="str">
        <f>IF(3&lt;=$C$2,INDEX(Werte!$C$2:$C$22,MATCH(3,$L$10:$L$30,0)),"")</f>
        <v/>
      </c>
      <c r="N12" s="16">
        <f>(Werte!$A4=$B$1)*(Werte!$C4=$B$2)</f>
        <v>0</v>
      </c>
      <c r="O12" s="16">
        <f>N12*(SUMPRODUCT((N$10:N11)*(Werte!$B$2:$B3=Werte!$B4))=0)</f>
        <v>0</v>
      </c>
      <c r="P12" s="16">
        <f>SUM(O$10:O12)</f>
        <v>0</v>
      </c>
      <c r="Q12" s="16" t="str">
        <f>IF(3&lt;=$C$3,INDEX(Werte!$B$2:$B$22,MATCH(3,$P$10:$P$30,0)),"")</f>
        <v/>
      </c>
      <c r="R12" s="16">
        <f>(Werte!$A4=$B$1)*(Werte!$C4=$B$2)*(Werte!$B4=$B$3)</f>
        <v>0</v>
      </c>
      <c r="S12" s="16">
        <f>R12*(SUMPRODUCT((R$10:R11)*(Werte!$D$2:$D3=Werte!$D4))=0)</f>
        <v>0</v>
      </c>
      <c r="T12" s="16">
        <f>SUM(S$10:S12)</f>
        <v>0</v>
      </c>
      <c r="U12" s="16" t="str">
        <f>IF(3&lt;=$C$4,INDEX(Werte!$D$2:$D$22,MATCH(3,$T$10:$T$30,0)),"")</f>
        <v/>
      </c>
      <c r="V12" s="16">
        <f>(Werte!$A4=$B$1)*(Werte!$C4=$B$2)*(Werte!$B4=$B$3)*(Werte!$D4=$B$4)</f>
        <v>0</v>
      </c>
      <c r="W12" s="16">
        <f>V12*(SUMPRODUCT((V$10:V11)*(Werte!$E$2:$E3=Werte!$E4))=0)</f>
        <v>0</v>
      </c>
      <c r="X12" s="16">
        <f>SUM(W$10:W12)</f>
        <v>0</v>
      </c>
      <c r="Y12" s="16" t="str">
        <f>IF(3&lt;=$C$5,INDEX(Werte!$E$2:$E$22,MATCH(3,$X$10:$X$30,0)),"")</f>
        <v/>
      </c>
      <c r="AE12" s="16" t="str">
        <f>Werte!$A4&amp;"|"&amp;Werte!$B4&amp;"|"&amp;Werte!$C4&amp;"|"&amp;Werte!$D4&amp;"|"&amp;Werte!$E4</f>
        <v>Motorrad|-|L|-|-</v>
      </c>
      <c r="AG12" s="16">
        <v>11</v>
      </c>
      <c r="AH12" s="16">
        <f t="shared" si="0"/>
        <v>1</v>
      </c>
      <c r="AI12" s="16">
        <f t="shared" si="7"/>
        <v>17</v>
      </c>
    </row>
    <row r="13" spans="1:45" x14ac:dyDescent="0.25">
      <c r="C13" s="16">
        <f>LEN($C$10)-LEN(SUBSTITUTE($C$10,"-",""))+1</f>
        <v>5</v>
      </c>
      <c r="F13" s="16">
        <f>1</f>
        <v>1</v>
      </c>
      <c r="G13" s="16">
        <f>F13*(SUMPRODUCT((F$10:F12)*(Werte!$A$2:$A4=Werte!$A5))=0)</f>
        <v>1</v>
      </c>
      <c r="H13" s="16">
        <f>SUM(G$10:G13)</f>
        <v>4</v>
      </c>
      <c r="I13" s="16" t="str">
        <f>IF(4&lt;=$C$1,INDEX(Werte!$A$2:$A$22,MATCH(4,$H$10:$H$30,0)),"")</f>
        <v>Zugmaschine</v>
      </c>
      <c r="J13" s="16">
        <f>(Werte!$A5=$B$1)*1</f>
        <v>1</v>
      </c>
      <c r="K13" s="16">
        <f>J13*(SUMPRODUCT((J$10:J12)*(Werte!$C$2:$C4=Werte!$C5))=0)</f>
        <v>1</v>
      </c>
      <c r="L13" s="16">
        <f>SUM(K$10:K13)</f>
        <v>1</v>
      </c>
      <c r="M13" s="16" t="str">
        <f>IF(4&lt;=$C$2,INDEX(Werte!$C$2:$C$22,MATCH(4,$L$10:$L$30,0)),"")</f>
        <v/>
      </c>
      <c r="N13" s="16">
        <f>(Werte!$A5=$B$1)*(Werte!$C5=$B$2)</f>
        <v>1</v>
      </c>
      <c r="O13" s="16">
        <f>N13*(SUMPRODUCT((N$10:N12)*(Werte!$B$2:$B4=Werte!$B5))=0)</f>
        <v>1</v>
      </c>
      <c r="P13" s="16">
        <f>SUM(O$10:O13)</f>
        <v>1</v>
      </c>
      <c r="Q13" s="16" t="str">
        <f>IF(4&lt;=$C$3,INDEX(Werte!$B$2:$B$22,MATCH(4,$P$10:$P$30,0)),"")</f>
        <v/>
      </c>
      <c r="R13" s="16">
        <f>(Werte!$A5=$B$1)*(Werte!$C5=$B$2)*(Werte!$B5=$B$3)</f>
        <v>1</v>
      </c>
      <c r="S13" s="16">
        <f>R13*(SUMPRODUCT((R$10:R12)*(Werte!$D$2:$D4=Werte!$D5))=0)</f>
        <v>1</v>
      </c>
      <c r="T13" s="16">
        <f>SUM(S$10:S13)</f>
        <v>1</v>
      </c>
      <c r="U13" s="16" t="str">
        <f>IF(4&lt;=$C$4,INDEX(Werte!$D$2:$D$22,MATCH(4,$T$10:$T$30,0)),"")</f>
        <v/>
      </c>
      <c r="V13" s="16">
        <f>(Werte!$A5=$B$1)*(Werte!$C5=$B$2)*(Werte!$B5=$B$3)*(Werte!$D5=$B$4)</f>
        <v>1</v>
      </c>
      <c r="W13" s="16">
        <f>V13*(SUMPRODUCT((V$10:V12)*(Werte!$E$2:$E4=Werte!$E5))=0)</f>
        <v>1</v>
      </c>
      <c r="X13" s="16">
        <f>SUM(W$10:W13)</f>
        <v>1</v>
      </c>
      <c r="Y13" s="16" t="str">
        <f>IF(4&lt;=$C$5,INDEX(Werte!$E$2:$E$22,MATCH(4,$X$10:$X$30,0)),"")</f>
        <v/>
      </c>
      <c r="AE13" s="16" t="str">
        <f>Werte!$A5&amp;"|"&amp;Werte!$B5&amp;"|"&amp;Werte!$C5&amp;"|"&amp;Werte!$D5&amp;"|"&amp;Werte!$E5</f>
        <v>Zugmaschine|&lt;=40 km/h|T|-|-</v>
      </c>
      <c r="AG13" s="16">
        <v>12</v>
      </c>
      <c r="AH13" s="16">
        <f t="shared" si="0"/>
        <v>1</v>
      </c>
      <c r="AI13" s="16">
        <f t="shared" si="7"/>
        <v>18</v>
      </c>
    </row>
    <row r="14" spans="1:45" x14ac:dyDescent="0.25">
      <c r="C14" s="16">
        <f>IF(ISNUMBER('Pickerl-Rechner'!$D$9),'Pickerl-Rechner'!$D$9,2000)</f>
        <v>2005</v>
      </c>
      <c r="F14" s="16">
        <f>1</f>
        <v>1</v>
      </c>
      <c r="G14" s="16">
        <f>F14*(SUMPRODUCT((F$10:F13)*(Werte!$A$2:$A5=Werte!$A6))=0)</f>
        <v>0</v>
      </c>
      <c r="H14" s="16">
        <f>SUM(G$10:G14)</f>
        <v>4</v>
      </c>
      <c r="I14" s="16" t="str">
        <f>IF(5&lt;=$C$1,INDEX(Werte!$A$2:$A$22,MATCH(5,$H$10:$H$30,0)),"")</f>
        <v>Anhänger</v>
      </c>
      <c r="J14" s="16">
        <f>(Werte!$A6=$B$1)*1</f>
        <v>1</v>
      </c>
      <c r="K14" s="16">
        <f>J14*(SUMPRODUCT((J$10:J13)*(Werte!$C$2:$C5=Werte!$C6))=0)</f>
        <v>0</v>
      </c>
      <c r="L14" s="16">
        <f>SUM(K$10:K14)</f>
        <v>1</v>
      </c>
      <c r="M14" s="16" t="str">
        <f>IF(5&lt;=$C$2,INDEX(Werte!$C$2:$C$22,MATCH(5,$L$10:$L$30,0)),"")</f>
        <v/>
      </c>
      <c r="N14" s="16">
        <f>(Werte!$A6=$B$1)*(Werte!$C6=$B$2)</f>
        <v>1</v>
      </c>
      <c r="O14" s="16">
        <f>N14*(SUMPRODUCT((N$10:N13)*(Werte!$B$2:$B5=Werte!$B6))=0)</f>
        <v>1</v>
      </c>
      <c r="P14" s="16">
        <f>SUM(O$10:O14)</f>
        <v>2</v>
      </c>
      <c r="Q14" s="16" t="str">
        <f>IF(5&lt;=$C$3,INDEX(Werte!$B$2:$B$22,MATCH(5,$P$10:$P$30,0)),"")</f>
        <v/>
      </c>
      <c r="R14" s="16">
        <f>(Werte!$A6=$B$1)*(Werte!$C6=$B$2)*(Werte!$B6=$B$3)</f>
        <v>0</v>
      </c>
      <c r="S14" s="16">
        <f>R14*(SUMPRODUCT((R$10:R13)*(Werte!$D$2:$D5=Werte!$D6))=0)</f>
        <v>0</v>
      </c>
      <c r="T14" s="16">
        <f>SUM(S$10:S14)</f>
        <v>1</v>
      </c>
      <c r="U14" s="16" t="str">
        <f>IF(5&lt;=$C$4,INDEX(Werte!$D$2:$D$22,MATCH(5,$T$10:$T$30,0)),"")</f>
        <v/>
      </c>
      <c r="V14" s="16">
        <f>(Werte!$A6=$B$1)*(Werte!$C6=$B$2)*(Werte!$B6=$B$3)*(Werte!$D6=$B$4)</f>
        <v>0</v>
      </c>
      <c r="W14" s="16">
        <f>V14*(SUMPRODUCT((V$10:V13)*(Werte!$E$2:$E5=Werte!$E6))=0)</f>
        <v>0</v>
      </c>
      <c r="X14" s="16">
        <f>SUM(W$10:W14)</f>
        <v>1</v>
      </c>
      <c r="Y14" s="16" t="str">
        <f>IF(5&lt;=$C$5,INDEX(Werte!$E$2:$E$22,MATCH(5,$X$10:$X$30,0)),"")</f>
        <v/>
      </c>
      <c r="AE14" s="16" t="str">
        <f>Werte!$A6&amp;"|"&amp;Werte!$B6&amp;"|"&amp;Werte!$C6&amp;"|"&amp;Werte!$D6&amp;"|"&amp;Werte!$E6</f>
        <v>Zugmaschine|&gt;40 km/h|T|-|-</v>
      </c>
      <c r="AG14" s="16">
        <v>13</v>
      </c>
      <c r="AH14" s="16">
        <f t="shared" si="0"/>
        <v>1</v>
      </c>
      <c r="AI14" s="16">
        <f t="shared" si="7"/>
        <v>19</v>
      </c>
    </row>
    <row r="15" spans="1:45" x14ac:dyDescent="0.25">
      <c r="C15" s="16">
        <f>IF(ISNUMBER('Pickerl-Rechner'!$D$10),MIN(MAX(INT('Pickerl-Rechner'!$D$10),1),12),1)</f>
        <v>9</v>
      </c>
      <c r="F15" s="16">
        <f>1</f>
        <v>1</v>
      </c>
      <c r="G15" s="16">
        <f>F15*(SUMPRODUCT((F$10:F14)*(Werte!$A$2:$A6=Werte!$A7))=0)</f>
        <v>1</v>
      </c>
      <c r="H15" s="16">
        <f>SUM(G$10:G15)</f>
        <v>5</v>
      </c>
      <c r="I15" s="16" t="str">
        <f>IF(6&lt;=$C$1,INDEX(Werte!$A$2:$A$22,MATCH(6,$H$10:$H$30,0)),"")</f>
        <v>Selbstfahrende Arbeitsmaschine</v>
      </c>
      <c r="J15" s="16">
        <f>(Werte!$A7=$B$1)*1</f>
        <v>0</v>
      </c>
      <c r="K15" s="16">
        <f>J15*(SUMPRODUCT((J$10:J14)*(Werte!$C$2:$C6=Werte!$C7))=0)</f>
        <v>0</v>
      </c>
      <c r="L15" s="16">
        <f>SUM(K$10:K15)</f>
        <v>1</v>
      </c>
      <c r="M15" s="16" t="str">
        <f>IF(6&lt;=$C$2,INDEX(Werte!$C$2:$C$22,MATCH(6,$L$10:$L$30,0)),"")</f>
        <v/>
      </c>
      <c r="N15" s="16">
        <f>(Werte!$A7=$B$1)*(Werte!$C7=$B$2)</f>
        <v>0</v>
      </c>
      <c r="O15" s="16">
        <f>N15*(SUMPRODUCT((N$10:N14)*(Werte!$B$2:$B6=Werte!$B7))=0)</f>
        <v>0</v>
      </c>
      <c r="P15" s="16">
        <f>SUM(O$10:O15)</f>
        <v>2</v>
      </c>
      <c r="Q15" s="16" t="str">
        <f>IF(6&lt;=$C$3,INDEX(Werte!$B$2:$B$22,MATCH(6,$P$10:$P$30,0)),"")</f>
        <v/>
      </c>
      <c r="R15" s="16">
        <f>(Werte!$A7=$B$1)*(Werte!$C7=$B$2)*(Werte!$B7=$B$3)</f>
        <v>0</v>
      </c>
      <c r="S15" s="16">
        <f>R15*(SUMPRODUCT((R$10:R14)*(Werte!$D$2:$D6=Werte!$D7))=0)</f>
        <v>0</v>
      </c>
      <c r="T15" s="16">
        <f>SUM(S$10:S15)</f>
        <v>1</v>
      </c>
      <c r="U15" s="16" t="str">
        <f>IF(6&lt;=$C$4,INDEX(Werte!$D$2:$D$22,MATCH(6,$T$10:$T$30,0)),"")</f>
        <v/>
      </c>
      <c r="V15" s="16">
        <f>(Werte!$A7=$B$1)*(Werte!$C7=$B$2)*(Werte!$B7=$B$3)*(Werte!$D7=$B$4)</f>
        <v>0</v>
      </c>
      <c r="W15" s="16">
        <f>V15*(SUMPRODUCT((V$10:V14)*(Werte!$E$2:$E6=Werte!$E7))=0)</f>
        <v>0</v>
      </c>
      <c r="X15" s="16">
        <f>SUM(W$10:W15)</f>
        <v>1</v>
      </c>
      <c r="Y15" s="16" t="str">
        <f>IF(6&lt;=$C$5,INDEX(Werte!$E$2:$E$22,MATCH(6,$X$10:$X$30,0)),"")</f>
        <v/>
      </c>
      <c r="AE15" s="16" t="str">
        <f>Werte!$A7&amp;"|"&amp;Werte!$B7&amp;"|"&amp;Werte!$C7&amp;"|"&amp;Werte!$D7&amp;"|"&amp;Werte!$E7</f>
        <v>Anhänger|&gt;40 km/h|O|&lt;=3500kg|-</v>
      </c>
      <c r="AG15" s="16">
        <v>14</v>
      </c>
      <c r="AH15" s="16">
        <f t="shared" si="0"/>
        <v>1</v>
      </c>
      <c r="AI15" s="16">
        <f t="shared" si="7"/>
        <v>20</v>
      </c>
    </row>
    <row r="16" spans="1:45" x14ac:dyDescent="0.25">
      <c r="C16" s="16">
        <f>IF(ISNUMBER('Pickerl-Rechner'!$D$11),'Pickerl-Rechner'!$D$11,2000)</f>
        <v>2026</v>
      </c>
      <c r="F16" s="16">
        <f>1</f>
        <v>1</v>
      </c>
      <c r="G16" s="16">
        <f>F16*(SUMPRODUCT((F$10:F15)*(Werte!$A$2:$A7=Werte!$A8))=0)</f>
        <v>0</v>
      </c>
      <c r="H16" s="16">
        <f>SUM(G$10:G16)</f>
        <v>5</v>
      </c>
      <c r="I16" s="16" t="str">
        <f>IF(7&lt;=$C$1,INDEX(Werte!$A$2:$A$22,MATCH(7,$H$10:$H$30,0)),"")</f>
        <v>Motorkarren</v>
      </c>
      <c r="J16" s="16">
        <f>(Werte!$A8=$B$1)*1</f>
        <v>0</v>
      </c>
      <c r="K16" s="16">
        <f>J16*(SUMPRODUCT((J$10:J15)*(Werte!$C$2:$C7=Werte!$C8))=0)</f>
        <v>0</v>
      </c>
      <c r="L16" s="16">
        <f>SUM(K$10:K16)</f>
        <v>1</v>
      </c>
      <c r="M16" s="16" t="str">
        <f>IF(7&lt;=$C$2,INDEX(Werte!$C$2:$C$22,MATCH(7,$L$10:$L$30,0)),"")</f>
        <v/>
      </c>
      <c r="N16" s="16">
        <f>(Werte!$A8=$B$1)*(Werte!$C8=$B$2)</f>
        <v>0</v>
      </c>
      <c r="O16" s="16">
        <f>N16*(SUMPRODUCT((N$10:N15)*(Werte!$B$2:$B7=Werte!$B8))=0)</f>
        <v>0</v>
      </c>
      <c r="P16" s="16">
        <f>SUM(O$10:O16)</f>
        <v>2</v>
      </c>
      <c r="Q16" s="16" t="str">
        <f>IF(7&lt;=$C$3,INDEX(Werte!$B$2:$B$22,MATCH(7,$P$10:$P$30,0)),"")</f>
        <v/>
      </c>
      <c r="R16" s="16">
        <f>(Werte!$A8=$B$1)*(Werte!$C8=$B$2)*(Werte!$B8=$B$3)</f>
        <v>0</v>
      </c>
      <c r="S16" s="16">
        <f>R16*(SUMPRODUCT((R$10:R15)*(Werte!$D$2:$D7=Werte!$D8))=0)</f>
        <v>0</v>
      </c>
      <c r="T16" s="16">
        <f>SUM(S$10:S16)</f>
        <v>1</v>
      </c>
      <c r="U16" s="16" t="str">
        <f>IF(7&lt;=$C$4,INDEX(Werte!$D$2:$D$22,MATCH(7,$T$10:$T$30,0)),"")</f>
        <v/>
      </c>
      <c r="V16" s="16">
        <f>(Werte!$A8=$B$1)*(Werte!$C8=$B$2)*(Werte!$B8=$B$3)*(Werte!$D8=$B$4)</f>
        <v>0</v>
      </c>
      <c r="W16" s="16">
        <f>V16*(SUMPRODUCT((V$10:V15)*(Werte!$E$2:$E7=Werte!$E8))=0)</f>
        <v>0</v>
      </c>
      <c r="X16" s="16">
        <f>SUM(W$10:W16)</f>
        <v>1</v>
      </c>
      <c r="Y16" s="16" t="str">
        <f>IF(7&lt;=$C$5,INDEX(Werte!$E$2:$E$22,MATCH(7,$X$10:$X$30,0)),"")</f>
        <v/>
      </c>
      <c r="AE16" s="16" t="str">
        <f>Werte!$A8&amp;"|"&amp;Werte!$B8&amp;"|"&amp;Werte!$C8&amp;"|"&amp;Werte!$D8&amp;"|"&amp;Werte!$E8</f>
        <v>Anhänger|&lt;=40 km/h|O|&lt;=3500kg|-</v>
      </c>
      <c r="AG16" s="16">
        <v>15</v>
      </c>
      <c r="AH16" s="16">
        <f t="shared" si="0"/>
        <v>1</v>
      </c>
      <c r="AI16" s="16">
        <f t="shared" si="7"/>
        <v>21</v>
      </c>
    </row>
    <row r="17" spans="3:35" x14ac:dyDescent="0.25">
      <c r="C17" s="16">
        <f>IF($C$8,$C$16-$C$14,0)</f>
        <v>21</v>
      </c>
      <c r="F17" s="16">
        <f>1</f>
        <v>1</v>
      </c>
      <c r="G17" s="16">
        <f>F17*(SUMPRODUCT((F$10:F16)*(Werte!$A$2:$A8=Werte!$A9))=0)</f>
        <v>0</v>
      </c>
      <c r="H17" s="16">
        <f>SUM(G$10:G17)</f>
        <v>5</v>
      </c>
      <c r="I17" s="16" t="str">
        <f>IF(8&lt;=$C$1,INDEX(Werte!$A$2:$A$22,MATCH(8,$H$10:$H$30,0)),"")</f>
        <v>Transportkarren</v>
      </c>
      <c r="J17" s="16">
        <f>(Werte!$A9=$B$1)*1</f>
        <v>0</v>
      </c>
      <c r="K17" s="16">
        <f>J17*(SUMPRODUCT((J$10:J16)*(Werte!$C$2:$C8=Werte!$C9))=0)</f>
        <v>0</v>
      </c>
      <c r="L17" s="16">
        <f>SUM(K$10:K17)</f>
        <v>1</v>
      </c>
      <c r="M17" s="16" t="str">
        <f>IF(8&lt;=$C$2,INDEX(Werte!$C$2:$C$22,MATCH(8,$L$10:$L$30,0)),"")</f>
        <v/>
      </c>
      <c r="N17" s="16">
        <f>(Werte!$A9=$B$1)*(Werte!$C9=$B$2)</f>
        <v>0</v>
      </c>
      <c r="O17" s="16">
        <f>N17*(SUMPRODUCT((N$10:N16)*(Werte!$B$2:$B8=Werte!$B9))=0)</f>
        <v>0</v>
      </c>
      <c r="P17" s="16">
        <f>SUM(O$10:O17)</f>
        <v>2</v>
      </c>
      <c r="Q17" s="16" t="str">
        <f>IF(8&lt;=$C$3,INDEX(Werte!$B$2:$B$22,MATCH(8,$P$10:$P$30,0)),"")</f>
        <v/>
      </c>
      <c r="R17" s="16">
        <f>(Werte!$A9=$B$1)*(Werte!$C9=$B$2)*(Werte!$B9=$B$3)</f>
        <v>0</v>
      </c>
      <c r="S17" s="16">
        <f>R17*(SUMPRODUCT((R$10:R16)*(Werte!$D$2:$D8=Werte!$D9))=0)</f>
        <v>0</v>
      </c>
      <c r="T17" s="16">
        <f>SUM(S$10:S17)</f>
        <v>1</v>
      </c>
      <c r="U17" s="16" t="str">
        <f>IF(8&lt;=$C$4,INDEX(Werte!$D$2:$D$22,MATCH(8,$T$10:$T$30,0)),"")</f>
        <v/>
      </c>
      <c r="V17" s="16">
        <f>(Werte!$A9=$B$1)*(Werte!$C9=$B$2)*(Werte!$B9=$B$3)*(Werte!$D9=$B$4)</f>
        <v>0</v>
      </c>
      <c r="W17" s="16">
        <f>V17*(SUMPRODUCT((V$10:V16)*(Werte!$E$2:$E8=Werte!$E9))=0)</f>
        <v>0</v>
      </c>
      <c r="X17" s="16">
        <f>SUM(W$10:W17)</f>
        <v>1</v>
      </c>
      <c r="Y17" s="16" t="str">
        <f>IF(8&lt;=$C$5,INDEX(Werte!$E$2:$E$22,MATCH(8,$X$10:$X$30,0)),"")</f>
        <v/>
      </c>
      <c r="AE17" s="16" t="str">
        <f>Werte!$A9&amp;"|"&amp;Werte!$B9&amp;"|"&amp;Werte!$C9&amp;"|"&amp;Werte!$D9&amp;"|"&amp;Werte!$E9</f>
        <v>Anhänger|&gt;40 km/h|O|&gt;3500 kg|-</v>
      </c>
      <c r="AG17" s="16">
        <v>16</v>
      </c>
      <c r="AH17" s="16">
        <f t="shared" si="0"/>
        <v>1</v>
      </c>
      <c r="AI17" s="16">
        <f t="shared" si="7"/>
        <v>22</v>
      </c>
    </row>
    <row r="18" spans="3:35" x14ac:dyDescent="0.25">
      <c r="C18" s="16">
        <f>COUNTIF($AI$2:$AI$251,"&lt;="&amp;$C$17)</f>
        <v>15</v>
      </c>
      <c r="F18" s="16">
        <f>1</f>
        <v>1</v>
      </c>
      <c r="G18" s="16">
        <f>F18*(SUMPRODUCT((F$10:F17)*(Werte!$A$2:$A9=Werte!$A10))=0)</f>
        <v>0</v>
      </c>
      <c r="H18" s="16">
        <f>SUM(G$10:G18)</f>
        <v>5</v>
      </c>
      <c r="I18" s="16" t="str">
        <f>IF(9&lt;=$C$1,INDEX(Werte!$A$2:$A$22,MATCH(9,$H$10:$H$30,0)),"")</f>
        <v>LKW</v>
      </c>
      <c r="J18" s="16">
        <f>(Werte!$A10=$B$1)*1</f>
        <v>0</v>
      </c>
      <c r="K18" s="16">
        <f>J18*(SUMPRODUCT((J$10:J17)*(Werte!$C$2:$C9=Werte!$C10))=0)</f>
        <v>0</v>
      </c>
      <c r="L18" s="16">
        <f>SUM(K$10:K18)</f>
        <v>1</v>
      </c>
      <c r="M18" s="16" t="str">
        <f>IF(9&lt;=$C$2,INDEX(Werte!$C$2:$C$22,MATCH(9,$L$10:$L$30,0)),"")</f>
        <v/>
      </c>
      <c r="N18" s="16">
        <f>(Werte!$A10=$B$1)*(Werte!$C10=$B$2)</f>
        <v>0</v>
      </c>
      <c r="O18" s="16">
        <f>N18*(SUMPRODUCT((N$10:N17)*(Werte!$B$2:$B9=Werte!$B10))=0)</f>
        <v>0</v>
      </c>
      <c r="P18" s="16">
        <f>SUM(O$10:O18)</f>
        <v>2</v>
      </c>
      <c r="Q18" s="16" t="str">
        <f>IF(9&lt;=$C$3,INDEX(Werte!$B$2:$B$22,MATCH(9,$P$10:$P$30,0)),"")</f>
        <v/>
      </c>
      <c r="R18" s="16">
        <f>(Werte!$A10=$B$1)*(Werte!$C10=$B$2)*(Werte!$B10=$B$3)</f>
        <v>0</v>
      </c>
      <c r="S18" s="16">
        <f>R18*(SUMPRODUCT((R$10:R17)*(Werte!$D$2:$D9=Werte!$D10))=0)</f>
        <v>0</v>
      </c>
      <c r="T18" s="16">
        <f>SUM(S$10:S18)</f>
        <v>1</v>
      </c>
      <c r="U18" s="16" t="str">
        <f>IF(9&lt;=$C$4,INDEX(Werte!$D$2:$D$22,MATCH(9,$T$10:$T$30,0)),"")</f>
        <v/>
      </c>
      <c r="V18" s="16">
        <f>(Werte!$A10=$B$1)*(Werte!$C10=$B$2)*(Werte!$B10=$B$3)*(Werte!$D10=$B$4)</f>
        <v>0</v>
      </c>
      <c r="W18" s="16">
        <f>V18*(SUMPRODUCT((V$10:V17)*(Werte!$E$2:$E9=Werte!$E10))=0)</f>
        <v>0</v>
      </c>
      <c r="X18" s="16">
        <f>SUM(W$10:W18)</f>
        <v>1</v>
      </c>
      <c r="Y18" s="16" t="str">
        <f>IF(9&lt;=$C$5,INDEX(Werte!$E$2:$E$22,MATCH(9,$X$10:$X$30,0)),"")</f>
        <v/>
      </c>
      <c r="AE18" s="16" t="str">
        <f>Werte!$A10&amp;"|"&amp;Werte!$B10&amp;"|"&amp;Werte!$C10&amp;"|"&amp;Werte!$D10&amp;"|"&amp;Werte!$E10</f>
        <v>Anhänger|&lt;=40 km/h|O|&gt;3500 kg|-</v>
      </c>
      <c r="AG18" s="16">
        <v>17</v>
      </c>
      <c r="AH18" s="16">
        <f t="shared" si="0"/>
        <v>1</v>
      </c>
      <c r="AI18" s="16">
        <f t="shared" si="7"/>
        <v>23</v>
      </c>
    </row>
    <row r="19" spans="3:35" x14ac:dyDescent="0.25">
      <c r="C19" s="16">
        <f>IF($C$18=0,0,INDEX($AI$2:$AI$251,$C$18))</f>
        <v>21</v>
      </c>
      <c r="F19" s="16">
        <f>1</f>
        <v>1</v>
      </c>
      <c r="G19" s="16">
        <f>F19*(SUMPRODUCT((F$10:F18)*(Werte!$A$2:$A10=Werte!$A11))=0)</f>
        <v>0</v>
      </c>
      <c r="H19" s="16">
        <f>SUM(G$10:G19)</f>
        <v>5</v>
      </c>
      <c r="I19" s="16" t="str">
        <f>IF(10&lt;=$C$1,INDEX(Werte!$A$2:$A$22,MATCH(10,$H$10:$H$30,0)),"")</f>
        <v/>
      </c>
      <c r="J19" s="16">
        <f>(Werte!$A11=$B$1)*1</f>
        <v>0</v>
      </c>
      <c r="K19" s="16">
        <f>J19*(SUMPRODUCT((J$10:J18)*(Werte!$C$2:$C10=Werte!$C11))=0)</f>
        <v>0</v>
      </c>
      <c r="L19" s="16">
        <f>SUM(K$10:K19)</f>
        <v>1</v>
      </c>
      <c r="M19" s="16" t="str">
        <f>IF(10&lt;=$C$2,INDEX(Werte!$C$2:$C$22,MATCH(10,$L$10:$L$30,0)),"")</f>
        <v/>
      </c>
      <c r="N19" s="16">
        <f>(Werte!$A11=$B$1)*(Werte!$C11=$B$2)</f>
        <v>0</v>
      </c>
      <c r="O19" s="16">
        <f>N19*(SUMPRODUCT((N$10:N18)*(Werte!$B$2:$B10=Werte!$B11))=0)</f>
        <v>0</v>
      </c>
      <c r="P19" s="16">
        <f>SUM(O$10:O19)</f>
        <v>2</v>
      </c>
      <c r="Q19" s="16" t="str">
        <f>IF(10&lt;=$C$3,INDEX(Werte!$B$2:$B$22,MATCH(10,$P$10:$P$30,0)),"")</f>
        <v/>
      </c>
      <c r="R19" s="16">
        <f>(Werte!$A11=$B$1)*(Werte!$C11=$B$2)*(Werte!$B11=$B$3)</f>
        <v>0</v>
      </c>
      <c r="S19" s="16">
        <f>R19*(SUMPRODUCT((R$10:R18)*(Werte!$D$2:$D10=Werte!$D11))=0)</f>
        <v>0</v>
      </c>
      <c r="T19" s="16">
        <f>SUM(S$10:S19)</f>
        <v>1</v>
      </c>
      <c r="U19" s="16" t="str">
        <f>IF(10&lt;=$C$4,INDEX(Werte!$D$2:$D$22,MATCH(10,$T$10:$T$30,0)),"")</f>
        <v/>
      </c>
      <c r="V19" s="16">
        <f>(Werte!$A11=$B$1)*(Werte!$C11=$B$2)*(Werte!$B11=$B$3)*(Werte!$D11=$B$4)</f>
        <v>0</v>
      </c>
      <c r="W19" s="16">
        <f>V19*(SUMPRODUCT((V$10:V18)*(Werte!$E$2:$E10=Werte!$E11))=0)</f>
        <v>0</v>
      </c>
      <c r="X19" s="16">
        <f>SUM(W$10:W19)</f>
        <v>1</v>
      </c>
      <c r="Y19" s="16" t="str">
        <f>IF(10&lt;=$C$5,INDEX(Werte!$E$2:$E$22,MATCH(10,$X$10:$X$30,0)),"")</f>
        <v/>
      </c>
      <c r="AE19" s="16" t="str">
        <f>Werte!$A11&amp;"|"&amp;Werte!$B11&amp;"|"&amp;Werte!$C11&amp;"|"&amp;Werte!$D11&amp;"|"&amp;Werte!$E11</f>
        <v>Anhänger|&gt;40 km/h|O|&gt;3500 kg|Land- und Forstwirtschaft</v>
      </c>
      <c r="AG19" s="16">
        <v>18</v>
      </c>
      <c r="AH19" s="16">
        <f t="shared" si="0"/>
        <v>1</v>
      </c>
      <c r="AI19" s="16">
        <f t="shared" si="7"/>
        <v>24</v>
      </c>
    </row>
    <row r="20" spans="3:35" x14ac:dyDescent="0.25">
      <c r="C20" s="16">
        <f>IF($C$18=0,$C$14,$C$16)</f>
        <v>2026</v>
      </c>
      <c r="F20" s="16">
        <f>1</f>
        <v>1</v>
      </c>
      <c r="G20" s="16">
        <f>F20*(SUMPRODUCT((F$10:F19)*(Werte!$A$2:$A11=Werte!$A12))=0)</f>
        <v>0</v>
      </c>
      <c r="H20" s="16">
        <f>SUM(G$10:G20)</f>
        <v>5</v>
      </c>
      <c r="I20" s="16" t="str">
        <f>IF(11&lt;=$C$1,INDEX(Werte!$A$2:$A$22,MATCH(11,$H$10:$H$30,0)),"")</f>
        <v/>
      </c>
      <c r="J20" s="16">
        <f>(Werte!$A12=$B$1)*1</f>
        <v>0</v>
      </c>
      <c r="K20" s="16">
        <f>J20*(SUMPRODUCT((J$10:J19)*(Werte!$C$2:$C11=Werte!$C12))=0)</f>
        <v>0</v>
      </c>
      <c r="L20" s="16">
        <f>SUM(K$10:K20)</f>
        <v>1</v>
      </c>
      <c r="M20" s="16" t="str">
        <f>IF(11&lt;=$C$2,INDEX(Werte!$C$2:$C$22,MATCH(11,$L$10:$L$30,0)),"")</f>
        <v/>
      </c>
      <c r="N20" s="16">
        <f>(Werte!$A12=$B$1)*(Werte!$C12=$B$2)</f>
        <v>0</v>
      </c>
      <c r="O20" s="16">
        <f>N20*(SUMPRODUCT((N$10:N19)*(Werte!$B$2:$B11=Werte!$B12))=0)</f>
        <v>0</v>
      </c>
      <c r="P20" s="16">
        <f>SUM(O$10:O20)</f>
        <v>2</v>
      </c>
      <c r="Q20" s="16" t="str">
        <f>IF(11&lt;=$C$3,INDEX(Werte!$B$2:$B$22,MATCH(11,$P$10:$P$30,0)),"")</f>
        <v/>
      </c>
      <c r="R20" s="16">
        <f>(Werte!$A12=$B$1)*(Werte!$C12=$B$2)*(Werte!$B12=$B$3)</f>
        <v>0</v>
      </c>
      <c r="S20" s="16">
        <f>R20*(SUMPRODUCT((R$10:R19)*(Werte!$D$2:$D11=Werte!$D12))=0)</f>
        <v>0</v>
      </c>
      <c r="T20" s="16">
        <f>SUM(S$10:S20)</f>
        <v>1</v>
      </c>
      <c r="U20" s="16" t="str">
        <f>IF(11&lt;=$C$4,INDEX(Werte!$D$2:$D$22,MATCH(11,$T$10:$T$30,0)),"")</f>
        <v/>
      </c>
      <c r="V20" s="16">
        <f>(Werte!$A12=$B$1)*(Werte!$C12=$B$2)*(Werte!$B12=$B$3)*(Werte!$D12=$B$4)</f>
        <v>0</v>
      </c>
      <c r="W20" s="16">
        <f>V20*(SUMPRODUCT((V$10:V19)*(Werte!$E$2:$E11=Werte!$E12))=0)</f>
        <v>0</v>
      </c>
      <c r="X20" s="16">
        <f>SUM(W$10:W20)</f>
        <v>1</v>
      </c>
      <c r="Y20" s="16" t="str">
        <f>IF(11&lt;=$C$5,INDEX(Werte!$E$2:$E$22,MATCH(11,$X$10:$X$30,0)),"")</f>
        <v/>
      </c>
      <c r="AE20" s="16" t="str">
        <f>Werte!$A12&amp;"|"&amp;Werte!$B12&amp;"|"&amp;Werte!$C12&amp;"|"&amp;Werte!$D12&amp;"|"&amp;Werte!$E12</f>
        <v>Anhänger|&lt;=40 km/h|O|&gt;3500 kg|Land- und Forstwirtschaft</v>
      </c>
      <c r="AG20" s="16">
        <v>19</v>
      </c>
      <c r="AH20" s="16">
        <f t="shared" si="0"/>
        <v>1</v>
      </c>
      <c r="AI20" s="16">
        <f t="shared" si="7"/>
        <v>25</v>
      </c>
    </row>
    <row r="21" spans="3:35" x14ac:dyDescent="0.25">
      <c r="F21" s="16">
        <f>1</f>
        <v>1</v>
      </c>
      <c r="G21" s="16">
        <f>F21*(SUMPRODUCT((F$10:F20)*(Werte!$A$2:$A12=Werte!$A13))=0)</f>
        <v>0</v>
      </c>
      <c r="H21" s="16">
        <f>SUM(G$10:G21)</f>
        <v>5</v>
      </c>
      <c r="I21" s="16" t="str">
        <f>IF(12&lt;=$C$1,INDEX(Werte!$A$2:$A$22,MATCH(12,$H$10:$H$30,0)),"")</f>
        <v/>
      </c>
      <c r="J21" s="16">
        <f>(Werte!$A13=$B$1)*1</f>
        <v>0</v>
      </c>
      <c r="K21" s="16">
        <f>J21*(SUMPRODUCT((J$10:J20)*(Werte!$C$2:$C12=Werte!$C13))=0)</f>
        <v>0</v>
      </c>
      <c r="L21" s="16">
        <f>SUM(K$10:K21)</f>
        <v>1</v>
      </c>
      <c r="M21" s="16" t="str">
        <f>IF(12&lt;=$C$2,INDEX(Werte!$C$2:$C$22,MATCH(12,$L$10:$L$30,0)),"")</f>
        <v/>
      </c>
      <c r="N21" s="16">
        <f>(Werte!$A13=$B$1)*(Werte!$C13=$B$2)</f>
        <v>0</v>
      </c>
      <c r="O21" s="16">
        <f>N21*(SUMPRODUCT((N$10:N20)*(Werte!$B$2:$B12=Werte!$B13))=0)</f>
        <v>0</v>
      </c>
      <c r="P21" s="16">
        <f>SUM(O$10:O21)</f>
        <v>2</v>
      </c>
      <c r="Q21" s="16" t="str">
        <f>IF(12&lt;=$C$3,INDEX(Werte!$B$2:$B$22,MATCH(12,$P$10:$P$30,0)),"")</f>
        <v/>
      </c>
      <c r="R21" s="16">
        <f>(Werte!$A13=$B$1)*(Werte!$C13=$B$2)*(Werte!$B13=$B$3)</f>
        <v>0</v>
      </c>
      <c r="S21" s="16">
        <f>R21*(SUMPRODUCT((R$10:R20)*(Werte!$D$2:$D12=Werte!$D13))=0)</f>
        <v>0</v>
      </c>
      <c r="T21" s="16">
        <f>SUM(S$10:S21)</f>
        <v>1</v>
      </c>
      <c r="U21" s="16" t="str">
        <f>IF(12&lt;=$C$4,INDEX(Werte!$D$2:$D$22,MATCH(12,$T$10:$T$30,0)),"")</f>
        <v/>
      </c>
      <c r="V21" s="16">
        <f>(Werte!$A13=$B$1)*(Werte!$C13=$B$2)*(Werte!$B13=$B$3)*(Werte!$D13=$B$4)</f>
        <v>0</v>
      </c>
      <c r="W21" s="16">
        <f>V21*(SUMPRODUCT((V$10:V20)*(Werte!$E$2:$E12=Werte!$E13))=0)</f>
        <v>0</v>
      </c>
      <c r="X21" s="16">
        <f>SUM(W$10:W21)</f>
        <v>1</v>
      </c>
      <c r="Y21" s="16" t="str">
        <f>IF(12&lt;=$C$5,INDEX(Werte!$E$2:$E$22,MATCH(12,$X$10:$X$30,0)),"")</f>
        <v/>
      </c>
      <c r="AE21" s="16" t="str">
        <f>Werte!$A13&amp;"|"&amp;Werte!$B13&amp;"|"&amp;Werte!$C13&amp;"|"&amp;Werte!$D13&amp;"|"&amp;Werte!$E13</f>
        <v>Anhänger|&gt;40 km/h|O|&gt;3500 kg|Verwendungsziffer 10</v>
      </c>
      <c r="AG21" s="16">
        <v>20</v>
      </c>
      <c r="AH21" s="16">
        <f t="shared" si="0"/>
        <v>1</v>
      </c>
      <c r="AI21" s="16">
        <f t="shared" si="7"/>
        <v>26</v>
      </c>
    </row>
    <row r="22" spans="3:35" x14ac:dyDescent="0.25">
      <c r="C22" s="16">
        <f>IF('Pickerl-Rechner'!$D$5="",0,IF(SUMPRODUCT(--($M$10:$M$30='Pickerl-Rechner'!$D$5))=0,1,0))</f>
        <v>1</v>
      </c>
      <c r="F22" s="16">
        <f>1</f>
        <v>1</v>
      </c>
      <c r="G22" s="16">
        <f>F22*(SUMPRODUCT((F$10:F21)*(Werte!$A$2:$A13=Werte!$A14))=0)</f>
        <v>0</v>
      </c>
      <c r="H22" s="16">
        <f>SUM(G$10:G22)</f>
        <v>5</v>
      </c>
      <c r="I22" s="16" t="str">
        <f>IF(13&lt;=$C$1,INDEX(Werte!$A$2:$A$22,MATCH(13,$H$10:$H$30,0)),"")</f>
        <v/>
      </c>
      <c r="J22" s="16">
        <f>(Werte!$A14=$B$1)*1</f>
        <v>0</v>
      </c>
      <c r="K22" s="16">
        <f>J22*(SUMPRODUCT((J$10:J21)*(Werte!$C$2:$C13=Werte!$C14))=0)</f>
        <v>0</v>
      </c>
      <c r="L22" s="16">
        <f>SUM(K$10:K22)</f>
        <v>1</v>
      </c>
      <c r="M22" s="16" t="str">
        <f>IF(13&lt;=$C$2,INDEX(Werte!$C$2:$C$22,MATCH(13,$L$10:$L$30,0)),"")</f>
        <v/>
      </c>
      <c r="N22" s="16">
        <f>(Werte!$A14=$B$1)*(Werte!$C14=$B$2)</f>
        <v>0</v>
      </c>
      <c r="O22" s="16">
        <f>N22*(SUMPRODUCT((N$10:N21)*(Werte!$B$2:$B13=Werte!$B14))=0)</f>
        <v>0</v>
      </c>
      <c r="P22" s="16">
        <f>SUM(O$10:O22)</f>
        <v>2</v>
      </c>
      <c r="Q22" s="16" t="str">
        <f>IF(13&lt;=$C$3,INDEX(Werte!$B$2:$B$22,MATCH(13,$P$10:$P$30,0)),"")</f>
        <v/>
      </c>
      <c r="R22" s="16">
        <f>(Werte!$A14=$B$1)*(Werte!$C14=$B$2)*(Werte!$B14=$B$3)</f>
        <v>0</v>
      </c>
      <c r="S22" s="16">
        <f>R22*(SUMPRODUCT((R$10:R21)*(Werte!$D$2:$D13=Werte!$D14))=0)</f>
        <v>0</v>
      </c>
      <c r="T22" s="16">
        <f>SUM(S$10:S22)</f>
        <v>1</v>
      </c>
      <c r="U22" s="16" t="str">
        <f>IF(13&lt;=$C$4,INDEX(Werte!$D$2:$D$22,MATCH(13,$T$10:$T$30,0)),"")</f>
        <v/>
      </c>
      <c r="V22" s="16">
        <f>(Werte!$A14=$B$1)*(Werte!$C14=$B$2)*(Werte!$B14=$B$3)*(Werte!$D14=$B$4)</f>
        <v>0</v>
      </c>
      <c r="W22" s="16">
        <f>V22*(SUMPRODUCT((V$10:V21)*(Werte!$E$2:$E13=Werte!$E14))=0)</f>
        <v>0</v>
      </c>
      <c r="X22" s="16">
        <f>SUM(W$10:W22)</f>
        <v>1</v>
      </c>
      <c r="Y22" s="16" t="str">
        <f>IF(13&lt;=$C$5,INDEX(Werte!$E$2:$E$22,MATCH(13,$X$10:$X$30,0)),"")</f>
        <v/>
      </c>
      <c r="AE22" s="16" t="str">
        <f>Werte!$A14&amp;"|"&amp;Werte!$B14&amp;"|"&amp;Werte!$C14&amp;"|"&amp;Werte!$D14&amp;"|"&amp;Werte!$E14</f>
        <v>Anhänger|&lt;=40 km/h|O|&gt;3500 kg|Verwendungsziffer 10</v>
      </c>
      <c r="AG22" s="16">
        <v>21</v>
      </c>
      <c r="AH22" s="16">
        <f t="shared" si="0"/>
        <v>1</v>
      </c>
      <c r="AI22" s="16">
        <f t="shared" si="7"/>
        <v>27</v>
      </c>
    </row>
    <row r="23" spans="3:35" x14ac:dyDescent="0.25">
      <c r="C23" s="16">
        <f>IF('Pickerl-Rechner'!$D$6="",0,IF(SUMPRODUCT(--($Q$10:$Q$30='Pickerl-Rechner'!$D$6))=0,1,0))</f>
        <v>0</v>
      </c>
      <c r="F23" s="16">
        <f>1</f>
        <v>1</v>
      </c>
      <c r="G23" s="16">
        <f>F23*(SUMPRODUCT((F$10:F22)*(Werte!$A$2:$A14=Werte!$A15))=0)</f>
        <v>0</v>
      </c>
      <c r="H23" s="16">
        <f>SUM(G$10:G23)</f>
        <v>5</v>
      </c>
      <c r="I23" s="16" t="str">
        <f>IF(14&lt;=$C$1,INDEX(Werte!$A$2:$A$22,MATCH(14,$H$10:$H$30,0)),"")</f>
        <v/>
      </c>
      <c r="J23" s="16">
        <f>(Werte!$A15=$B$1)*1</f>
        <v>0</v>
      </c>
      <c r="K23" s="16">
        <f>J23*(SUMPRODUCT((J$10:J22)*(Werte!$C$2:$C14=Werte!$C15))=0)</f>
        <v>0</v>
      </c>
      <c r="L23" s="16">
        <f>SUM(K$10:K23)</f>
        <v>1</v>
      </c>
      <c r="M23" s="16" t="str">
        <f>IF(14&lt;=$C$2,INDEX(Werte!$C$2:$C$22,MATCH(14,$L$10:$L$30,0)),"")</f>
        <v/>
      </c>
      <c r="N23" s="16">
        <f>(Werte!$A15=$B$1)*(Werte!$C15=$B$2)</f>
        <v>0</v>
      </c>
      <c r="O23" s="16">
        <f>N23*(SUMPRODUCT((N$10:N22)*(Werte!$B$2:$B14=Werte!$B15))=0)</f>
        <v>0</v>
      </c>
      <c r="P23" s="16">
        <f>SUM(O$10:O23)</f>
        <v>2</v>
      </c>
      <c r="Q23" s="16" t="str">
        <f>IF(14&lt;=$C$3,INDEX(Werte!$B$2:$B$22,MATCH(14,$P$10:$P$30,0)),"")</f>
        <v/>
      </c>
      <c r="R23" s="16">
        <f>(Werte!$A15=$B$1)*(Werte!$C15=$B$2)*(Werte!$B15=$B$3)</f>
        <v>0</v>
      </c>
      <c r="S23" s="16">
        <f>R23*(SUMPRODUCT((R$10:R22)*(Werte!$D$2:$D14=Werte!$D15))=0)</f>
        <v>0</v>
      </c>
      <c r="T23" s="16">
        <f>SUM(S$10:S23)</f>
        <v>1</v>
      </c>
      <c r="U23" s="16" t="str">
        <f>IF(14&lt;=$C$4,INDEX(Werte!$D$2:$D$22,MATCH(14,$T$10:$T$30,0)),"")</f>
        <v/>
      </c>
      <c r="V23" s="16">
        <f>(Werte!$A15=$B$1)*(Werte!$C15=$B$2)*(Werte!$B15=$B$3)*(Werte!$D15=$B$4)</f>
        <v>0</v>
      </c>
      <c r="W23" s="16">
        <f>V23*(SUMPRODUCT((V$10:V22)*(Werte!$E$2:$E14=Werte!$E15))=0)</f>
        <v>0</v>
      </c>
      <c r="X23" s="16">
        <f>SUM(W$10:W23)</f>
        <v>1</v>
      </c>
      <c r="Y23" s="16" t="str">
        <f>IF(14&lt;=$C$5,INDEX(Werte!$E$2:$E$22,MATCH(14,$X$10:$X$30,0)),"")</f>
        <v/>
      </c>
      <c r="AE23" s="16" t="str">
        <f>Werte!$A15&amp;"|"&amp;Werte!$B15&amp;"|"&amp;Werte!$C15&amp;"|"&amp;Werte!$D15&amp;"|"&amp;Werte!$E15</f>
        <v>Anhänger|&lt;=40 km/h|R|-|-</v>
      </c>
      <c r="AG23" s="16">
        <v>22</v>
      </c>
      <c r="AH23" s="16">
        <f t="shared" si="0"/>
        <v>1</v>
      </c>
      <c r="AI23" s="16">
        <f t="shared" si="7"/>
        <v>28</v>
      </c>
    </row>
    <row r="24" spans="3:35" x14ac:dyDescent="0.25">
      <c r="C24" s="16">
        <f>IF('Pickerl-Rechner'!$D$7="",0,IF(SUMPRODUCT(--($U$10:$U$30='Pickerl-Rechner'!$D$7))=0,1,0))</f>
        <v>0</v>
      </c>
      <c r="F24" s="16">
        <f>1</f>
        <v>1</v>
      </c>
      <c r="G24" s="16">
        <f>F24*(SUMPRODUCT((F$10:F23)*(Werte!$A$2:$A15=Werte!$A16))=0)</f>
        <v>0</v>
      </c>
      <c r="H24" s="16">
        <f>SUM(G$10:G24)</f>
        <v>5</v>
      </c>
      <c r="I24" s="16" t="str">
        <f>IF(15&lt;=$C$1,INDEX(Werte!$A$2:$A$22,MATCH(15,$H$10:$H$30,0)),"")</f>
        <v/>
      </c>
      <c r="J24" s="16">
        <f>(Werte!$A16=$B$1)*1</f>
        <v>0</v>
      </c>
      <c r="K24" s="16">
        <f>J24*(SUMPRODUCT((J$10:J23)*(Werte!$C$2:$C15=Werte!$C16))=0)</f>
        <v>0</v>
      </c>
      <c r="L24" s="16">
        <f>SUM(K$10:K24)</f>
        <v>1</v>
      </c>
      <c r="M24" s="16" t="str">
        <f>IF(15&lt;=$C$2,INDEX(Werte!$C$2:$C$22,MATCH(15,$L$10:$L$30,0)),"")</f>
        <v/>
      </c>
      <c r="N24" s="16">
        <f>(Werte!$A16=$B$1)*(Werte!$C16=$B$2)</f>
        <v>0</v>
      </c>
      <c r="O24" s="16">
        <f>N24*(SUMPRODUCT((N$10:N23)*(Werte!$B$2:$B15=Werte!$B16))=0)</f>
        <v>0</v>
      </c>
      <c r="P24" s="16">
        <f>SUM(O$10:O24)</f>
        <v>2</v>
      </c>
      <c r="Q24" s="16" t="str">
        <f>IF(15&lt;=$C$3,INDEX(Werte!$B$2:$B$22,MATCH(15,$P$10:$P$30,0)),"")</f>
        <v/>
      </c>
      <c r="R24" s="16">
        <f>(Werte!$A16=$B$1)*(Werte!$C16=$B$2)*(Werte!$B16=$B$3)</f>
        <v>0</v>
      </c>
      <c r="S24" s="16">
        <f>R24*(SUMPRODUCT((R$10:R23)*(Werte!$D$2:$D15=Werte!$D16))=0)</f>
        <v>0</v>
      </c>
      <c r="T24" s="16">
        <f>SUM(S$10:S24)</f>
        <v>1</v>
      </c>
      <c r="U24" s="16" t="str">
        <f>IF(15&lt;=$C$4,INDEX(Werte!$D$2:$D$22,MATCH(15,$T$10:$T$30,0)),"")</f>
        <v/>
      </c>
      <c r="V24" s="16">
        <f>(Werte!$A16=$B$1)*(Werte!$C16=$B$2)*(Werte!$B16=$B$3)*(Werte!$D16=$B$4)</f>
        <v>0</v>
      </c>
      <c r="W24" s="16">
        <f>V24*(SUMPRODUCT((V$10:V23)*(Werte!$E$2:$E15=Werte!$E16))=0)</f>
        <v>0</v>
      </c>
      <c r="X24" s="16">
        <f>SUM(W$10:W24)</f>
        <v>1</v>
      </c>
      <c r="Y24" s="16" t="str">
        <f>IF(15&lt;=$C$5,INDEX(Werte!$E$2:$E$22,MATCH(15,$X$10:$X$30,0)),"")</f>
        <v/>
      </c>
      <c r="AE24" s="16" t="str">
        <f>Werte!$A16&amp;"|"&amp;Werte!$B16&amp;"|"&amp;Werte!$C16&amp;"|"&amp;Werte!$D16&amp;"|"&amp;Werte!$E16</f>
        <v>Anhänger|&gt;40 km/h|R|-|-</v>
      </c>
      <c r="AG24" s="16">
        <v>23</v>
      </c>
      <c r="AH24" s="16">
        <f t="shared" si="0"/>
        <v>1</v>
      </c>
      <c r="AI24" s="16">
        <f t="shared" si="7"/>
        <v>29</v>
      </c>
    </row>
    <row r="25" spans="3:35" x14ac:dyDescent="0.25">
      <c r="C25" s="16">
        <f>IF('Pickerl-Rechner'!$D$8="",0,IF(SUMPRODUCT(--($Y$10:$Y$30='Pickerl-Rechner'!$D$8))=0,1,0))</f>
        <v>0</v>
      </c>
      <c r="F25" s="16">
        <f>1</f>
        <v>1</v>
      </c>
      <c r="G25" s="16">
        <f>F25*(SUMPRODUCT((F$10:F24)*(Werte!$A$2:$A16=Werte!$A17))=0)</f>
        <v>1</v>
      </c>
      <c r="H25" s="16">
        <f>SUM(G$10:G25)</f>
        <v>6</v>
      </c>
      <c r="I25" s="16" t="str">
        <f>IF(16&lt;=$C$1,INDEX(Werte!$A$2:$A$22,MATCH(16,$H$10:$H$30,0)),"")</f>
        <v/>
      </c>
      <c r="J25" s="16">
        <f>(Werte!$A17=$B$1)*1</f>
        <v>0</v>
      </c>
      <c r="K25" s="16">
        <f>J25*(SUMPRODUCT((J$10:J24)*(Werte!$C$2:$C16=Werte!$C17))=0)</f>
        <v>0</v>
      </c>
      <c r="L25" s="16">
        <f>SUM(K$10:K25)</f>
        <v>1</v>
      </c>
      <c r="M25" s="16" t="str">
        <f>IF(16&lt;=$C$2,INDEX(Werte!$C$2:$C$22,MATCH(16,$L$10:$L$30,0)),"")</f>
        <v/>
      </c>
      <c r="N25" s="16">
        <f>(Werte!$A17=$B$1)*(Werte!$C17=$B$2)</f>
        <v>0</v>
      </c>
      <c r="O25" s="16">
        <f>N25*(SUMPRODUCT((N$10:N24)*(Werte!$B$2:$B16=Werte!$B17))=0)</f>
        <v>0</v>
      </c>
      <c r="P25" s="16">
        <f>SUM(O$10:O25)</f>
        <v>2</v>
      </c>
      <c r="Q25" s="16" t="str">
        <f>IF(16&lt;=$C$3,INDEX(Werte!$B$2:$B$22,MATCH(16,$P$10:$P$30,0)),"")</f>
        <v/>
      </c>
      <c r="R25" s="16">
        <f>(Werte!$A17=$B$1)*(Werte!$C17=$B$2)*(Werte!$B17=$B$3)</f>
        <v>0</v>
      </c>
      <c r="S25" s="16">
        <f>R25*(SUMPRODUCT((R$10:R24)*(Werte!$D$2:$D16=Werte!$D17))=0)</f>
        <v>0</v>
      </c>
      <c r="T25" s="16">
        <f>SUM(S$10:S25)</f>
        <v>1</v>
      </c>
      <c r="U25" s="16" t="str">
        <f>IF(16&lt;=$C$4,INDEX(Werte!$D$2:$D$22,MATCH(16,$T$10:$T$30,0)),"")</f>
        <v/>
      </c>
      <c r="V25" s="16">
        <f>(Werte!$A17=$B$1)*(Werte!$C17=$B$2)*(Werte!$B17=$B$3)*(Werte!$D17=$B$4)</f>
        <v>0</v>
      </c>
      <c r="W25" s="16">
        <f>V25*(SUMPRODUCT((V$10:V24)*(Werte!$E$2:$E16=Werte!$E17))=0)</f>
        <v>0</v>
      </c>
      <c r="X25" s="16">
        <f>SUM(W$10:W25)</f>
        <v>1</v>
      </c>
      <c r="Y25" s="16" t="str">
        <f>IF(16&lt;=$C$5,INDEX(Werte!$E$2:$E$22,MATCH(16,$X$10:$X$30,0)),"")</f>
        <v/>
      </c>
      <c r="AE25" s="16" t="str">
        <f>Werte!$A17&amp;"|"&amp;Werte!$B17&amp;"|"&amp;Werte!$C17&amp;"|"&amp;Werte!$D17&amp;"|"&amp;Werte!$E17</f>
        <v>Selbstfahrende Arbeitsmaschine|&lt;=40 km/h|-|-|-</v>
      </c>
      <c r="AG25" s="16">
        <v>24</v>
      </c>
      <c r="AH25" s="16">
        <f t="shared" si="0"/>
        <v>1</v>
      </c>
      <c r="AI25" s="16">
        <f t="shared" si="7"/>
        <v>30</v>
      </c>
    </row>
    <row r="26" spans="3:35" x14ac:dyDescent="0.25">
      <c r="F26" s="16">
        <f>1</f>
        <v>1</v>
      </c>
      <c r="G26" s="16">
        <f>F26*(SUMPRODUCT((F$10:F25)*(Werte!$A$2:$A17=Werte!$A18))=0)</f>
        <v>1</v>
      </c>
      <c r="H26" s="16">
        <f>SUM(G$10:G26)</f>
        <v>7</v>
      </c>
      <c r="I26" s="16" t="str">
        <f>IF(17&lt;=$C$1,INDEX(Werte!$A$2:$A$22,MATCH(17,$H$10:$H$30,0)),"")</f>
        <v/>
      </c>
      <c r="J26" s="16">
        <f>(Werte!$A18=$B$1)*1</f>
        <v>0</v>
      </c>
      <c r="K26" s="16">
        <f>J26*(SUMPRODUCT((J$10:J25)*(Werte!$C$2:$C17=Werte!$C18))=0)</f>
        <v>0</v>
      </c>
      <c r="L26" s="16">
        <f>SUM(K$10:K26)</f>
        <v>1</v>
      </c>
      <c r="M26" s="16" t="str">
        <f>IF(17&lt;=$C$2,INDEX(Werte!$C$2:$C$22,MATCH(17,$L$10:$L$30,0)),"")</f>
        <v/>
      </c>
      <c r="N26" s="16">
        <f>(Werte!$A18=$B$1)*(Werte!$C18=$B$2)</f>
        <v>0</v>
      </c>
      <c r="O26" s="16">
        <f>N26*(SUMPRODUCT((N$10:N25)*(Werte!$B$2:$B17=Werte!$B18))=0)</f>
        <v>0</v>
      </c>
      <c r="P26" s="16">
        <f>SUM(O$10:O26)</f>
        <v>2</v>
      </c>
      <c r="Q26" s="16" t="str">
        <f>IF(17&lt;=$C$3,INDEX(Werte!$B$2:$B$22,MATCH(17,$P$10:$P$30,0)),"")</f>
        <v/>
      </c>
      <c r="R26" s="16">
        <f>(Werte!$A18=$B$1)*(Werte!$C18=$B$2)*(Werte!$B18=$B$3)</f>
        <v>0</v>
      </c>
      <c r="S26" s="16">
        <f>R26*(SUMPRODUCT((R$10:R25)*(Werte!$D$2:$D17=Werte!$D18))=0)</f>
        <v>0</v>
      </c>
      <c r="T26" s="16">
        <f>SUM(S$10:S26)</f>
        <v>1</v>
      </c>
      <c r="U26" s="16" t="str">
        <f>IF(17&lt;=$C$4,INDEX(Werte!$D$2:$D$22,MATCH(17,$T$10:$T$30,0)),"")</f>
        <v/>
      </c>
      <c r="V26" s="16">
        <f>(Werte!$A18=$B$1)*(Werte!$C18=$B$2)*(Werte!$B18=$B$3)*(Werte!$D18=$B$4)</f>
        <v>0</v>
      </c>
      <c r="W26" s="16">
        <f>V26*(SUMPRODUCT((V$10:V25)*(Werte!$E$2:$E17=Werte!$E18))=0)</f>
        <v>0</v>
      </c>
      <c r="X26" s="16">
        <f>SUM(W$10:W26)</f>
        <v>1</v>
      </c>
      <c r="Y26" s="16" t="str">
        <f>IF(17&lt;=$C$5,INDEX(Werte!$E$2:$E$22,MATCH(17,$X$10:$X$30,0)),"")</f>
        <v/>
      </c>
      <c r="AE26" s="16" t="str">
        <f>Werte!$A18&amp;"|"&amp;Werte!$B18&amp;"|"&amp;Werte!$C18&amp;"|"&amp;Werte!$D18&amp;"|"&amp;Werte!$E18</f>
        <v>Motorkarren|&lt;=40 km/h|S|-|-</v>
      </c>
      <c r="AG26" s="16">
        <v>25</v>
      </c>
      <c r="AH26" s="16">
        <f t="shared" si="0"/>
        <v>1</v>
      </c>
      <c r="AI26" s="16">
        <f t="shared" si="7"/>
        <v>31</v>
      </c>
    </row>
    <row r="27" spans="3:35" x14ac:dyDescent="0.25">
      <c r="F27" s="16">
        <f>1</f>
        <v>1</v>
      </c>
      <c r="G27" s="16">
        <f>F27*(SUMPRODUCT((F$10:F26)*(Werte!$A$2:$A18=Werte!$A19))=0)</f>
        <v>1</v>
      </c>
      <c r="H27" s="16">
        <f>SUM(G$10:G27)</f>
        <v>8</v>
      </c>
      <c r="I27" s="16" t="str">
        <f>IF(18&lt;=$C$1,INDEX(Werte!$A$2:$A$22,MATCH(18,$H$10:$H$30,0)),"")</f>
        <v/>
      </c>
      <c r="J27" s="16">
        <f>(Werte!$A19=$B$1)*1</f>
        <v>0</v>
      </c>
      <c r="K27" s="16">
        <f>J27*(SUMPRODUCT((J$10:J26)*(Werte!$C$2:$C18=Werte!$C19))=0)</f>
        <v>0</v>
      </c>
      <c r="L27" s="16">
        <f>SUM(K$10:K27)</f>
        <v>1</v>
      </c>
      <c r="M27" s="16" t="str">
        <f>IF(18&lt;=$C$2,INDEX(Werte!$C$2:$C$22,MATCH(18,$L$10:$L$30,0)),"")</f>
        <v/>
      </c>
      <c r="N27" s="16">
        <f>(Werte!$A19=$B$1)*(Werte!$C19=$B$2)</f>
        <v>0</v>
      </c>
      <c r="O27" s="16">
        <f>N27*(SUMPRODUCT((N$10:N26)*(Werte!$B$2:$B18=Werte!$B19))=0)</f>
        <v>0</v>
      </c>
      <c r="P27" s="16">
        <f>SUM(O$10:O27)</f>
        <v>2</v>
      </c>
      <c r="Q27" s="16" t="str">
        <f>IF(18&lt;=$C$3,INDEX(Werte!$B$2:$B$22,MATCH(18,$P$10:$P$30,0)),"")</f>
        <v/>
      </c>
      <c r="R27" s="16">
        <f>(Werte!$A19=$B$1)*(Werte!$C19=$B$2)*(Werte!$B19=$B$3)</f>
        <v>0</v>
      </c>
      <c r="S27" s="16">
        <f>R27*(SUMPRODUCT((R$10:R26)*(Werte!$D$2:$D18=Werte!$D19))=0)</f>
        <v>0</v>
      </c>
      <c r="T27" s="16">
        <f>SUM(S$10:S27)</f>
        <v>1</v>
      </c>
      <c r="U27" s="16" t="str">
        <f>IF(18&lt;=$C$4,INDEX(Werte!$D$2:$D$22,MATCH(18,$T$10:$T$30,0)),"")</f>
        <v/>
      </c>
      <c r="V27" s="16">
        <f>(Werte!$A19=$B$1)*(Werte!$C19=$B$2)*(Werte!$B19=$B$3)*(Werte!$D19=$B$4)</f>
        <v>0</v>
      </c>
      <c r="W27" s="16">
        <f>V27*(SUMPRODUCT((V$10:V26)*(Werte!$E$2:$E18=Werte!$E19))=0)</f>
        <v>0</v>
      </c>
      <c r="X27" s="16">
        <f>SUM(W$10:W27)</f>
        <v>1</v>
      </c>
      <c r="Y27" s="16" t="str">
        <f>IF(18&lt;=$C$5,INDEX(Werte!$E$2:$E$22,MATCH(18,$X$10:$X$30,0)),"")</f>
        <v/>
      </c>
      <c r="AE27" s="16" t="str">
        <f>Werte!$A19&amp;"|"&amp;Werte!$B19&amp;"|"&amp;Werte!$C19&amp;"|"&amp;Werte!$D19&amp;"|"&amp;Werte!$E19</f>
        <v>Transportkarren|&lt;=40 km/h|S|-|-</v>
      </c>
      <c r="AG27" s="16">
        <v>26</v>
      </c>
      <c r="AH27" s="16">
        <f t="shared" si="0"/>
        <v>1</v>
      </c>
      <c r="AI27" s="16">
        <f t="shared" si="7"/>
        <v>32</v>
      </c>
    </row>
    <row r="28" spans="3:35" x14ac:dyDescent="0.25">
      <c r="F28" s="16">
        <f>1</f>
        <v>1</v>
      </c>
      <c r="G28" s="16">
        <f>F28*(SUMPRODUCT((F$10:F27)*(Werte!$A$2:$A19=Werte!$A20))=0)</f>
        <v>0</v>
      </c>
      <c r="H28" s="16">
        <f>SUM(G$10:G28)</f>
        <v>8</v>
      </c>
      <c r="I28" s="16" t="str">
        <f>IF(19&lt;=$C$1,INDEX(Werte!$A$2:$A$22,MATCH(19,$H$10:$H$30,0)),"")</f>
        <v/>
      </c>
      <c r="J28" s="16">
        <f>(Werte!$A20=$B$1)*1</f>
        <v>0</v>
      </c>
      <c r="K28" s="16">
        <f>J28*(SUMPRODUCT((J$10:J27)*(Werte!$C$2:$C19=Werte!$C20))=0)</f>
        <v>0</v>
      </c>
      <c r="L28" s="16">
        <f>SUM(K$10:K28)</f>
        <v>1</v>
      </c>
      <c r="M28" s="16" t="str">
        <f>IF(19&lt;=$C$2,INDEX(Werte!$C$2:$C$22,MATCH(19,$L$10:$L$30,0)),"")</f>
        <v/>
      </c>
      <c r="N28" s="16">
        <f>(Werte!$A20=$B$1)*(Werte!$C20=$B$2)</f>
        <v>0</v>
      </c>
      <c r="O28" s="16">
        <f>N28*(SUMPRODUCT((N$10:N27)*(Werte!$B$2:$B19=Werte!$B20))=0)</f>
        <v>0</v>
      </c>
      <c r="P28" s="16">
        <f>SUM(O$10:O28)</f>
        <v>2</v>
      </c>
      <c r="Q28" s="16" t="str">
        <f>IF(19&lt;=$C$3,INDEX(Werte!$B$2:$B$22,MATCH(19,$P$10:$P$30,0)),"")</f>
        <v/>
      </c>
      <c r="R28" s="16">
        <f>(Werte!$A20=$B$1)*(Werte!$C20=$B$2)*(Werte!$B20=$B$3)</f>
        <v>0</v>
      </c>
      <c r="S28" s="16">
        <f>R28*(SUMPRODUCT((R$10:R27)*(Werte!$D$2:$D19=Werte!$D20))=0)</f>
        <v>0</v>
      </c>
      <c r="T28" s="16">
        <f>SUM(S$10:S28)</f>
        <v>1</v>
      </c>
      <c r="U28" s="16" t="str">
        <f>IF(19&lt;=$C$4,INDEX(Werte!$D$2:$D$22,MATCH(19,$T$10:$T$30,0)),"")</f>
        <v/>
      </c>
      <c r="V28" s="16">
        <f>(Werte!$A20=$B$1)*(Werte!$C20=$B$2)*(Werte!$B20=$B$3)*(Werte!$D20=$B$4)</f>
        <v>0</v>
      </c>
      <c r="W28" s="16">
        <f>V28*(SUMPRODUCT((V$10:V27)*(Werte!$E$2:$E19=Werte!$E20))=0)</f>
        <v>0</v>
      </c>
      <c r="X28" s="16">
        <f>SUM(W$10:W28)</f>
        <v>1</v>
      </c>
      <c r="Y28" s="16" t="str">
        <f>IF(19&lt;=$C$5,INDEX(Werte!$E$2:$E$22,MATCH(19,$X$10:$X$30,0)),"")</f>
        <v/>
      </c>
      <c r="AE28" s="16" t="str">
        <f>Werte!$A20&amp;"|"&amp;Werte!$B20&amp;"|"&amp;Werte!$C20&amp;"|"&amp;Werte!$D20&amp;"|"&amp;Werte!$E20</f>
        <v>Selbstfahrende Arbeitsmaschine|&gt;40 km/h|-|-|-</v>
      </c>
      <c r="AG28" s="16">
        <v>27</v>
      </c>
      <c r="AH28" s="16">
        <f t="shared" si="0"/>
        <v>1</v>
      </c>
      <c r="AI28" s="16">
        <f t="shared" si="7"/>
        <v>33</v>
      </c>
    </row>
    <row r="29" spans="3:35" x14ac:dyDescent="0.25">
      <c r="F29" s="16">
        <f>1</f>
        <v>1</v>
      </c>
      <c r="G29" s="16">
        <f>F29*(SUMPRODUCT((F$10:F28)*(Werte!$A$2:$A20=Werte!$A21))=0)</f>
        <v>0</v>
      </c>
      <c r="H29" s="16">
        <f>SUM(G$10:G29)</f>
        <v>8</v>
      </c>
      <c r="I29" s="16" t="str">
        <f>IF(20&lt;=$C$1,INDEX(Werte!$A$2:$A$22,MATCH(20,$H$10:$H$30,0)),"")</f>
        <v/>
      </c>
      <c r="J29" s="16">
        <f>(Werte!$A21=$B$1)*1</f>
        <v>0</v>
      </c>
      <c r="K29" s="16">
        <f>J29*(SUMPRODUCT((J$10:J28)*(Werte!$C$2:$C20=Werte!$C21))=0)</f>
        <v>0</v>
      </c>
      <c r="L29" s="16">
        <f>SUM(K$10:K29)</f>
        <v>1</v>
      </c>
      <c r="M29" s="16" t="str">
        <f>IF(20&lt;=$C$2,INDEX(Werte!$C$2:$C$22,MATCH(20,$L$10:$L$30,0)),"")</f>
        <v/>
      </c>
      <c r="N29" s="16">
        <f>(Werte!$A21=$B$1)*(Werte!$C21=$B$2)</f>
        <v>0</v>
      </c>
      <c r="O29" s="16">
        <f>N29*(SUMPRODUCT((N$10:N28)*(Werte!$B$2:$B20=Werte!$B21))=0)</f>
        <v>0</v>
      </c>
      <c r="P29" s="16">
        <f>SUM(O$10:O29)</f>
        <v>2</v>
      </c>
      <c r="Q29" s="16" t="str">
        <f>IF(20&lt;=$C$3,INDEX(Werte!$B$2:$B$22,MATCH(20,$P$10:$P$30,0)),"")</f>
        <v/>
      </c>
      <c r="R29" s="16">
        <f>(Werte!$A21=$B$1)*(Werte!$C21=$B$2)*(Werte!$B21=$B$3)</f>
        <v>0</v>
      </c>
      <c r="S29" s="16">
        <f>R29*(SUMPRODUCT((R$10:R28)*(Werte!$D$2:$D20=Werte!$D21))=0)</f>
        <v>0</v>
      </c>
      <c r="T29" s="16">
        <f>SUM(S$10:S29)</f>
        <v>1</v>
      </c>
      <c r="U29" s="16" t="str">
        <f>IF(20&lt;=$C$4,INDEX(Werte!$D$2:$D$22,MATCH(20,$T$10:$T$30,0)),"")</f>
        <v/>
      </c>
      <c r="V29" s="16">
        <f>(Werte!$A21=$B$1)*(Werte!$C21=$B$2)*(Werte!$B21=$B$3)*(Werte!$D21=$B$4)</f>
        <v>0</v>
      </c>
      <c r="W29" s="16">
        <f>V29*(SUMPRODUCT((V$10:V28)*(Werte!$E$2:$E20=Werte!$E21))=0)</f>
        <v>0</v>
      </c>
      <c r="X29" s="16">
        <f>SUM(W$10:W29)</f>
        <v>1</v>
      </c>
      <c r="Y29" s="16" t="str">
        <f>IF(20&lt;=$C$5,INDEX(Werte!$E$2:$E$22,MATCH(20,$X$10:$X$30,0)),"")</f>
        <v/>
      </c>
      <c r="AE29" s="16" t="str">
        <f>Werte!$A21&amp;"|"&amp;Werte!$B21&amp;"|"&amp;Werte!$C21&amp;"|"&amp;Werte!$D21&amp;"|"&amp;Werte!$E21</f>
        <v>Transportkarren|&gt;40 km/h|S|-|-</v>
      </c>
      <c r="AG29" s="16">
        <v>28</v>
      </c>
      <c r="AH29" s="16">
        <f t="shared" si="0"/>
        <v>1</v>
      </c>
      <c r="AI29" s="16">
        <f t="shared" si="7"/>
        <v>34</v>
      </c>
    </row>
    <row r="30" spans="3:35" x14ac:dyDescent="0.25">
      <c r="F30" s="16">
        <f>1</f>
        <v>1</v>
      </c>
      <c r="G30" s="16">
        <f>F30*(SUMPRODUCT((F$10:F29)*(Werte!$A$2:$A21=Werte!$A22))=0)</f>
        <v>1</v>
      </c>
      <c r="H30" s="16">
        <f>SUM(G$10:G30)</f>
        <v>9</v>
      </c>
      <c r="I30" s="16" t="str">
        <f>IF(21&lt;=$C$1,INDEX(Werte!$A$2:$A$22,MATCH(21,$H$10:$H$30,0)),"")</f>
        <v/>
      </c>
      <c r="J30" s="16">
        <f>(Werte!$A22=$B$1)*1</f>
        <v>0</v>
      </c>
      <c r="K30" s="16">
        <f>J30*(SUMPRODUCT((J$10:J29)*(Werte!$C$2:$C21=Werte!$C22))=0)</f>
        <v>0</v>
      </c>
      <c r="L30" s="16">
        <f>SUM(K$10:K30)</f>
        <v>1</v>
      </c>
      <c r="M30" s="16" t="str">
        <f>IF(21&lt;=$C$2,INDEX(Werte!$C$2:$C$22,MATCH(21,$L$10:$L$30,0)),"")</f>
        <v/>
      </c>
      <c r="N30" s="16">
        <f>(Werte!$A22=$B$1)*(Werte!$C22=$B$2)</f>
        <v>0</v>
      </c>
      <c r="O30" s="16">
        <f>N30*(SUMPRODUCT((N$10:N29)*(Werte!$B$2:$B21=Werte!$B22))=0)</f>
        <v>0</v>
      </c>
      <c r="P30" s="16">
        <f>SUM(O$10:O30)</f>
        <v>2</v>
      </c>
      <c r="Q30" s="16" t="str">
        <f>IF(21&lt;=$C$3,INDEX(Werte!$B$2:$B$22,MATCH(21,$P$10:$P$30,0)),"")</f>
        <v/>
      </c>
      <c r="R30" s="16">
        <f>(Werte!$A22=$B$1)*(Werte!$C22=$B$2)*(Werte!$B22=$B$3)</f>
        <v>0</v>
      </c>
      <c r="S30" s="16">
        <f>R30*(SUMPRODUCT((R$10:R29)*(Werte!$D$2:$D21=Werte!$D22))=0)</f>
        <v>0</v>
      </c>
      <c r="T30" s="16">
        <f>SUM(S$10:S30)</f>
        <v>1</v>
      </c>
      <c r="U30" s="16" t="str">
        <f>IF(21&lt;=$C$4,INDEX(Werte!$D$2:$D$22,MATCH(21,$T$10:$T$30,0)),"")</f>
        <v/>
      </c>
      <c r="V30" s="16">
        <f>(Werte!$A22=$B$1)*(Werte!$C22=$B$2)*(Werte!$B22=$B$3)*(Werte!$D22=$B$4)</f>
        <v>0</v>
      </c>
      <c r="W30" s="16">
        <f>V30*(SUMPRODUCT((V$10:V29)*(Werte!$E$2:$E21=Werte!$E22))=0)</f>
        <v>0</v>
      </c>
      <c r="X30" s="16">
        <f>SUM(W$10:W30)</f>
        <v>1</v>
      </c>
      <c r="Y30" s="16" t="str">
        <f>IF(21&lt;=$C$5,INDEX(Werte!$E$2:$E$22,MATCH(21,$X$10:$X$30,0)),"")</f>
        <v/>
      </c>
      <c r="AE30" s="16" t="str">
        <f>Werte!$A22&amp;"|"&amp;Werte!$B22&amp;"|"&amp;Werte!$C22&amp;"|"&amp;Werte!$D22&amp;"|"&amp;Werte!$E22</f>
        <v>LKW|-|N|-|-</v>
      </c>
      <c r="AG30" s="16">
        <v>29</v>
      </c>
      <c r="AH30" s="16">
        <f t="shared" si="0"/>
        <v>1</v>
      </c>
      <c r="AI30" s="16">
        <f t="shared" si="7"/>
        <v>35</v>
      </c>
    </row>
    <row r="31" spans="3:35" x14ac:dyDescent="0.25">
      <c r="AG31" s="16">
        <v>30</v>
      </c>
      <c r="AH31" s="16">
        <f t="shared" si="0"/>
        <v>1</v>
      </c>
      <c r="AI31" s="16">
        <f t="shared" si="7"/>
        <v>36</v>
      </c>
    </row>
    <row r="32" spans="3:35" x14ac:dyDescent="0.25">
      <c r="AG32" s="16">
        <v>31</v>
      </c>
      <c r="AH32" s="16">
        <f t="shared" si="0"/>
        <v>1</v>
      </c>
      <c r="AI32" s="16">
        <f t="shared" si="7"/>
        <v>37</v>
      </c>
    </row>
    <row r="33" spans="33:35" x14ac:dyDescent="0.25">
      <c r="AG33" s="16">
        <v>32</v>
      </c>
      <c r="AH33" s="16">
        <f t="shared" si="0"/>
        <v>1</v>
      </c>
      <c r="AI33" s="16">
        <f t="shared" si="7"/>
        <v>38</v>
      </c>
    </row>
    <row r="34" spans="33:35" x14ac:dyDescent="0.25">
      <c r="AG34" s="16">
        <v>33</v>
      </c>
      <c r="AH34" s="16">
        <f t="shared" si="0"/>
        <v>1</v>
      </c>
      <c r="AI34" s="16">
        <f t="shared" si="7"/>
        <v>39</v>
      </c>
    </row>
    <row r="35" spans="33:35" x14ac:dyDescent="0.25">
      <c r="AG35" s="16">
        <v>34</v>
      </c>
      <c r="AH35" s="16">
        <f t="shared" si="0"/>
        <v>1</v>
      </c>
      <c r="AI35" s="16">
        <f t="shared" si="7"/>
        <v>40</v>
      </c>
    </row>
    <row r="36" spans="33:35" x14ac:dyDescent="0.25">
      <c r="AG36" s="16">
        <v>35</v>
      </c>
      <c r="AH36" s="16">
        <f t="shared" si="0"/>
        <v>1</v>
      </c>
      <c r="AI36" s="16">
        <f t="shared" si="7"/>
        <v>41</v>
      </c>
    </row>
    <row r="37" spans="33:35" x14ac:dyDescent="0.25">
      <c r="AG37" s="16">
        <v>36</v>
      </c>
      <c r="AH37" s="16">
        <f t="shared" si="0"/>
        <v>1</v>
      </c>
      <c r="AI37" s="16">
        <f t="shared" si="7"/>
        <v>42</v>
      </c>
    </row>
    <row r="38" spans="33:35" x14ac:dyDescent="0.25">
      <c r="AG38" s="16">
        <v>37</v>
      </c>
      <c r="AH38" s="16">
        <f t="shared" si="0"/>
        <v>1</v>
      </c>
      <c r="AI38" s="16">
        <f t="shared" si="7"/>
        <v>43</v>
      </c>
    </row>
    <row r="39" spans="33:35" x14ac:dyDescent="0.25">
      <c r="AG39" s="16">
        <v>38</v>
      </c>
      <c r="AH39" s="16">
        <f t="shared" si="0"/>
        <v>1</v>
      </c>
      <c r="AI39" s="16">
        <f t="shared" si="7"/>
        <v>44</v>
      </c>
    </row>
    <row r="40" spans="33:35" x14ac:dyDescent="0.25">
      <c r="AG40" s="16">
        <v>39</v>
      </c>
      <c r="AH40" s="16">
        <f t="shared" si="0"/>
        <v>1</v>
      </c>
      <c r="AI40" s="16">
        <f t="shared" si="7"/>
        <v>45</v>
      </c>
    </row>
    <row r="41" spans="33:35" x14ac:dyDescent="0.25">
      <c r="AG41" s="16">
        <v>40</v>
      </c>
      <c r="AH41" s="16">
        <f t="shared" si="0"/>
        <v>1</v>
      </c>
      <c r="AI41" s="16">
        <f t="shared" si="7"/>
        <v>46</v>
      </c>
    </row>
    <row r="42" spans="33:35" x14ac:dyDescent="0.25">
      <c r="AG42" s="16">
        <v>41</v>
      </c>
      <c r="AH42" s="16">
        <f t="shared" si="0"/>
        <v>1</v>
      </c>
      <c r="AI42" s="16">
        <f t="shared" si="7"/>
        <v>47</v>
      </c>
    </row>
    <row r="43" spans="33:35" x14ac:dyDescent="0.25">
      <c r="AG43" s="16">
        <v>42</v>
      </c>
      <c r="AH43" s="16">
        <f t="shared" si="0"/>
        <v>1</v>
      </c>
      <c r="AI43" s="16">
        <f t="shared" si="7"/>
        <v>48</v>
      </c>
    </row>
    <row r="44" spans="33:35" x14ac:dyDescent="0.25">
      <c r="AG44" s="16">
        <v>43</v>
      </c>
      <c r="AH44" s="16">
        <f t="shared" si="0"/>
        <v>1</v>
      </c>
      <c r="AI44" s="16">
        <f t="shared" si="7"/>
        <v>49</v>
      </c>
    </row>
    <row r="45" spans="33:35" x14ac:dyDescent="0.25">
      <c r="AG45" s="16">
        <v>44</v>
      </c>
      <c r="AH45" s="16">
        <f t="shared" si="0"/>
        <v>1</v>
      </c>
      <c r="AI45" s="16">
        <f t="shared" si="7"/>
        <v>50</v>
      </c>
    </row>
    <row r="46" spans="33:35" x14ac:dyDescent="0.25">
      <c r="AG46" s="16">
        <v>45</v>
      </c>
      <c r="AH46" s="16">
        <f t="shared" si="0"/>
        <v>1</v>
      </c>
      <c r="AI46" s="16">
        <f t="shared" si="7"/>
        <v>51</v>
      </c>
    </row>
    <row r="47" spans="33:35" x14ac:dyDescent="0.25">
      <c r="AG47" s="16">
        <v>46</v>
      </c>
      <c r="AH47" s="16">
        <f t="shared" si="0"/>
        <v>1</v>
      </c>
      <c r="AI47" s="16">
        <f t="shared" si="7"/>
        <v>52</v>
      </c>
    </row>
    <row r="48" spans="33:35" x14ac:dyDescent="0.25">
      <c r="AG48" s="16">
        <v>47</v>
      </c>
      <c r="AH48" s="16">
        <f t="shared" si="0"/>
        <v>1</v>
      </c>
      <c r="AI48" s="16">
        <f t="shared" si="7"/>
        <v>53</v>
      </c>
    </row>
    <row r="49" spans="33:35" x14ac:dyDescent="0.25">
      <c r="AG49" s="16">
        <v>48</v>
      </c>
      <c r="AH49" s="16">
        <f t="shared" si="0"/>
        <v>1</v>
      </c>
      <c r="AI49" s="16">
        <f t="shared" si="7"/>
        <v>54</v>
      </c>
    </row>
    <row r="50" spans="33:35" x14ac:dyDescent="0.25">
      <c r="AG50" s="16">
        <v>49</v>
      </c>
      <c r="AH50" s="16">
        <f t="shared" si="0"/>
        <v>1</v>
      </c>
      <c r="AI50" s="16">
        <f t="shared" si="7"/>
        <v>55</v>
      </c>
    </row>
    <row r="51" spans="33:35" x14ac:dyDescent="0.25">
      <c r="AG51" s="16">
        <v>50</v>
      </c>
      <c r="AH51" s="16">
        <f t="shared" si="0"/>
        <v>1</v>
      </c>
      <c r="AI51" s="16">
        <f t="shared" si="7"/>
        <v>56</v>
      </c>
    </row>
    <row r="52" spans="33:35" x14ac:dyDescent="0.25">
      <c r="AG52" s="16">
        <v>51</v>
      </c>
      <c r="AH52" s="16">
        <f t="shared" si="0"/>
        <v>1</v>
      </c>
      <c r="AI52" s="16">
        <f t="shared" si="7"/>
        <v>57</v>
      </c>
    </row>
    <row r="53" spans="33:35" x14ac:dyDescent="0.25">
      <c r="AG53" s="16">
        <v>52</v>
      </c>
      <c r="AH53" s="16">
        <f t="shared" si="0"/>
        <v>1</v>
      </c>
      <c r="AI53" s="16">
        <f t="shared" si="7"/>
        <v>58</v>
      </c>
    </row>
    <row r="54" spans="33:35" x14ac:dyDescent="0.25">
      <c r="AG54" s="16">
        <v>53</v>
      </c>
      <c r="AH54" s="16">
        <f t="shared" si="0"/>
        <v>1</v>
      </c>
      <c r="AI54" s="16">
        <f t="shared" si="7"/>
        <v>59</v>
      </c>
    </row>
    <row r="55" spans="33:35" x14ac:dyDescent="0.25">
      <c r="AG55" s="16">
        <v>54</v>
      </c>
      <c r="AH55" s="16">
        <f t="shared" si="0"/>
        <v>1</v>
      </c>
      <c r="AI55" s="16">
        <f t="shared" si="7"/>
        <v>60</v>
      </c>
    </row>
    <row r="56" spans="33:35" x14ac:dyDescent="0.25">
      <c r="AG56" s="16">
        <v>55</v>
      </c>
      <c r="AH56" s="16">
        <f t="shared" si="0"/>
        <v>1</v>
      </c>
      <c r="AI56" s="16">
        <f t="shared" si="7"/>
        <v>61</v>
      </c>
    </row>
    <row r="57" spans="33:35" x14ac:dyDescent="0.25">
      <c r="AG57" s="16">
        <v>56</v>
      </c>
      <c r="AH57" s="16">
        <f t="shared" si="0"/>
        <v>1</v>
      </c>
      <c r="AI57" s="16">
        <f t="shared" si="7"/>
        <v>62</v>
      </c>
    </row>
    <row r="58" spans="33:35" x14ac:dyDescent="0.25">
      <c r="AG58" s="16">
        <v>57</v>
      </c>
      <c r="AH58" s="16">
        <f t="shared" si="0"/>
        <v>1</v>
      </c>
      <c r="AI58" s="16">
        <f t="shared" si="7"/>
        <v>63</v>
      </c>
    </row>
    <row r="59" spans="33:35" x14ac:dyDescent="0.25">
      <c r="AG59" s="16">
        <v>58</v>
      </c>
      <c r="AH59" s="16">
        <f t="shared" si="0"/>
        <v>1</v>
      </c>
      <c r="AI59" s="16">
        <f t="shared" si="7"/>
        <v>64</v>
      </c>
    </row>
    <row r="60" spans="33:35" x14ac:dyDescent="0.25">
      <c r="AG60" s="16">
        <v>59</v>
      </c>
      <c r="AH60" s="16">
        <f t="shared" si="0"/>
        <v>1</v>
      </c>
      <c r="AI60" s="16">
        <f t="shared" si="7"/>
        <v>65</v>
      </c>
    </row>
    <row r="61" spans="33:35" x14ac:dyDescent="0.25">
      <c r="AG61" s="16">
        <v>60</v>
      </c>
      <c r="AH61" s="16">
        <f t="shared" si="0"/>
        <v>1</v>
      </c>
      <c r="AI61" s="16">
        <f t="shared" si="7"/>
        <v>66</v>
      </c>
    </row>
    <row r="62" spans="33:35" x14ac:dyDescent="0.25">
      <c r="AG62" s="16">
        <v>61</v>
      </c>
      <c r="AH62" s="16">
        <f t="shared" si="0"/>
        <v>1</v>
      </c>
      <c r="AI62" s="16">
        <f t="shared" si="7"/>
        <v>67</v>
      </c>
    </row>
    <row r="63" spans="33:35" x14ac:dyDescent="0.25">
      <c r="AG63" s="16">
        <v>62</v>
      </c>
      <c r="AH63" s="16">
        <f t="shared" si="0"/>
        <v>1</v>
      </c>
      <c r="AI63" s="16">
        <f t="shared" si="7"/>
        <v>68</v>
      </c>
    </row>
    <row r="64" spans="33:35" x14ac:dyDescent="0.25">
      <c r="AG64" s="16">
        <v>63</v>
      </c>
      <c r="AH64" s="16">
        <f t="shared" si="0"/>
        <v>1</v>
      </c>
      <c r="AI64" s="16">
        <f t="shared" si="7"/>
        <v>69</v>
      </c>
    </row>
    <row r="65" spans="33:35" x14ac:dyDescent="0.25">
      <c r="AG65" s="16">
        <v>64</v>
      </c>
      <c r="AH65" s="16">
        <f t="shared" si="0"/>
        <v>1</v>
      </c>
      <c r="AI65" s="16">
        <f t="shared" si="7"/>
        <v>70</v>
      </c>
    </row>
    <row r="66" spans="33:35" x14ac:dyDescent="0.25">
      <c r="AG66" s="16">
        <v>65</v>
      </c>
      <c r="AH66" s="16">
        <f t="shared" ref="AH66:AH129" si="8">VALUE(TRIM(MID(SUBSTITUTE($C$10,"-",REPT(" ",50)),(MIN(AG66,$C$13)-1)*50+1,50)))</f>
        <v>1</v>
      </c>
      <c r="AI66" s="16">
        <f t="shared" si="7"/>
        <v>71</v>
      </c>
    </row>
    <row r="67" spans="33:35" x14ac:dyDescent="0.25">
      <c r="AG67" s="16">
        <v>66</v>
      </c>
      <c r="AH67" s="16">
        <f t="shared" si="8"/>
        <v>1</v>
      </c>
      <c r="AI67" s="16">
        <f t="shared" ref="AI67:AI130" si="9">AI66+AH67</f>
        <v>72</v>
      </c>
    </row>
    <row r="68" spans="33:35" x14ac:dyDescent="0.25">
      <c r="AG68" s="16">
        <v>67</v>
      </c>
      <c r="AH68" s="16">
        <f t="shared" si="8"/>
        <v>1</v>
      </c>
      <c r="AI68" s="16">
        <f t="shared" si="9"/>
        <v>73</v>
      </c>
    </row>
    <row r="69" spans="33:35" x14ac:dyDescent="0.25">
      <c r="AG69" s="16">
        <v>68</v>
      </c>
      <c r="AH69" s="16">
        <f t="shared" si="8"/>
        <v>1</v>
      </c>
      <c r="AI69" s="16">
        <f t="shared" si="9"/>
        <v>74</v>
      </c>
    </row>
    <row r="70" spans="33:35" x14ac:dyDescent="0.25">
      <c r="AG70" s="16">
        <v>69</v>
      </c>
      <c r="AH70" s="16">
        <f t="shared" si="8"/>
        <v>1</v>
      </c>
      <c r="AI70" s="16">
        <f t="shared" si="9"/>
        <v>75</v>
      </c>
    </row>
    <row r="71" spans="33:35" x14ac:dyDescent="0.25">
      <c r="AG71" s="16">
        <v>70</v>
      </c>
      <c r="AH71" s="16">
        <f t="shared" si="8"/>
        <v>1</v>
      </c>
      <c r="AI71" s="16">
        <f t="shared" si="9"/>
        <v>76</v>
      </c>
    </row>
    <row r="72" spans="33:35" x14ac:dyDescent="0.25">
      <c r="AG72" s="16">
        <v>71</v>
      </c>
      <c r="AH72" s="16">
        <f t="shared" si="8"/>
        <v>1</v>
      </c>
      <c r="AI72" s="16">
        <f t="shared" si="9"/>
        <v>77</v>
      </c>
    </row>
    <row r="73" spans="33:35" x14ac:dyDescent="0.25">
      <c r="AG73" s="16">
        <v>72</v>
      </c>
      <c r="AH73" s="16">
        <f t="shared" si="8"/>
        <v>1</v>
      </c>
      <c r="AI73" s="16">
        <f t="shared" si="9"/>
        <v>78</v>
      </c>
    </row>
    <row r="74" spans="33:35" x14ac:dyDescent="0.25">
      <c r="AG74" s="16">
        <v>73</v>
      </c>
      <c r="AH74" s="16">
        <f t="shared" si="8"/>
        <v>1</v>
      </c>
      <c r="AI74" s="16">
        <f t="shared" si="9"/>
        <v>79</v>
      </c>
    </row>
    <row r="75" spans="33:35" x14ac:dyDescent="0.25">
      <c r="AG75" s="16">
        <v>74</v>
      </c>
      <c r="AH75" s="16">
        <f t="shared" si="8"/>
        <v>1</v>
      </c>
      <c r="AI75" s="16">
        <f t="shared" si="9"/>
        <v>80</v>
      </c>
    </row>
    <row r="76" spans="33:35" x14ac:dyDescent="0.25">
      <c r="AG76" s="16">
        <v>75</v>
      </c>
      <c r="AH76" s="16">
        <f t="shared" si="8"/>
        <v>1</v>
      </c>
      <c r="AI76" s="16">
        <f t="shared" si="9"/>
        <v>81</v>
      </c>
    </row>
    <row r="77" spans="33:35" x14ac:dyDescent="0.25">
      <c r="AG77" s="16">
        <v>76</v>
      </c>
      <c r="AH77" s="16">
        <f t="shared" si="8"/>
        <v>1</v>
      </c>
      <c r="AI77" s="16">
        <f t="shared" si="9"/>
        <v>82</v>
      </c>
    </row>
    <row r="78" spans="33:35" x14ac:dyDescent="0.25">
      <c r="AG78" s="16">
        <v>77</v>
      </c>
      <c r="AH78" s="16">
        <f t="shared" si="8"/>
        <v>1</v>
      </c>
      <c r="AI78" s="16">
        <f t="shared" si="9"/>
        <v>83</v>
      </c>
    </row>
    <row r="79" spans="33:35" x14ac:dyDescent="0.25">
      <c r="AG79" s="16">
        <v>78</v>
      </c>
      <c r="AH79" s="16">
        <f t="shared" si="8"/>
        <v>1</v>
      </c>
      <c r="AI79" s="16">
        <f t="shared" si="9"/>
        <v>84</v>
      </c>
    </row>
    <row r="80" spans="33:35" x14ac:dyDescent="0.25">
      <c r="AG80" s="16">
        <v>79</v>
      </c>
      <c r="AH80" s="16">
        <f t="shared" si="8"/>
        <v>1</v>
      </c>
      <c r="AI80" s="16">
        <f t="shared" si="9"/>
        <v>85</v>
      </c>
    </row>
    <row r="81" spans="33:35" x14ac:dyDescent="0.25">
      <c r="AG81" s="16">
        <v>80</v>
      </c>
      <c r="AH81" s="16">
        <f t="shared" si="8"/>
        <v>1</v>
      </c>
      <c r="AI81" s="16">
        <f t="shared" si="9"/>
        <v>86</v>
      </c>
    </row>
    <row r="82" spans="33:35" x14ac:dyDescent="0.25">
      <c r="AG82" s="16">
        <v>81</v>
      </c>
      <c r="AH82" s="16">
        <f t="shared" si="8"/>
        <v>1</v>
      </c>
      <c r="AI82" s="16">
        <f t="shared" si="9"/>
        <v>87</v>
      </c>
    </row>
    <row r="83" spans="33:35" x14ac:dyDescent="0.25">
      <c r="AG83" s="16">
        <v>82</v>
      </c>
      <c r="AH83" s="16">
        <f t="shared" si="8"/>
        <v>1</v>
      </c>
      <c r="AI83" s="16">
        <f t="shared" si="9"/>
        <v>88</v>
      </c>
    </row>
    <row r="84" spans="33:35" x14ac:dyDescent="0.25">
      <c r="AG84" s="16">
        <v>83</v>
      </c>
      <c r="AH84" s="16">
        <f t="shared" si="8"/>
        <v>1</v>
      </c>
      <c r="AI84" s="16">
        <f t="shared" si="9"/>
        <v>89</v>
      </c>
    </row>
    <row r="85" spans="33:35" x14ac:dyDescent="0.25">
      <c r="AG85" s="16">
        <v>84</v>
      </c>
      <c r="AH85" s="16">
        <f t="shared" si="8"/>
        <v>1</v>
      </c>
      <c r="AI85" s="16">
        <f t="shared" si="9"/>
        <v>90</v>
      </c>
    </row>
    <row r="86" spans="33:35" x14ac:dyDescent="0.25">
      <c r="AG86" s="16">
        <v>85</v>
      </c>
      <c r="AH86" s="16">
        <f t="shared" si="8"/>
        <v>1</v>
      </c>
      <c r="AI86" s="16">
        <f t="shared" si="9"/>
        <v>91</v>
      </c>
    </row>
    <row r="87" spans="33:35" x14ac:dyDescent="0.25">
      <c r="AG87" s="16">
        <v>86</v>
      </c>
      <c r="AH87" s="16">
        <f t="shared" si="8"/>
        <v>1</v>
      </c>
      <c r="AI87" s="16">
        <f t="shared" si="9"/>
        <v>92</v>
      </c>
    </row>
    <row r="88" spans="33:35" x14ac:dyDescent="0.25">
      <c r="AG88" s="16">
        <v>87</v>
      </c>
      <c r="AH88" s="16">
        <f t="shared" si="8"/>
        <v>1</v>
      </c>
      <c r="AI88" s="16">
        <f t="shared" si="9"/>
        <v>93</v>
      </c>
    </row>
    <row r="89" spans="33:35" x14ac:dyDescent="0.25">
      <c r="AG89" s="16">
        <v>88</v>
      </c>
      <c r="AH89" s="16">
        <f t="shared" si="8"/>
        <v>1</v>
      </c>
      <c r="AI89" s="16">
        <f t="shared" si="9"/>
        <v>94</v>
      </c>
    </row>
    <row r="90" spans="33:35" x14ac:dyDescent="0.25">
      <c r="AG90" s="16">
        <v>89</v>
      </c>
      <c r="AH90" s="16">
        <f t="shared" si="8"/>
        <v>1</v>
      </c>
      <c r="AI90" s="16">
        <f t="shared" si="9"/>
        <v>95</v>
      </c>
    </row>
    <row r="91" spans="33:35" x14ac:dyDescent="0.25">
      <c r="AG91" s="16">
        <v>90</v>
      </c>
      <c r="AH91" s="16">
        <f t="shared" si="8"/>
        <v>1</v>
      </c>
      <c r="AI91" s="16">
        <f t="shared" si="9"/>
        <v>96</v>
      </c>
    </row>
    <row r="92" spans="33:35" x14ac:dyDescent="0.25">
      <c r="AG92" s="16">
        <v>91</v>
      </c>
      <c r="AH92" s="16">
        <f t="shared" si="8"/>
        <v>1</v>
      </c>
      <c r="AI92" s="16">
        <f t="shared" si="9"/>
        <v>97</v>
      </c>
    </row>
    <row r="93" spans="33:35" x14ac:dyDescent="0.25">
      <c r="AG93" s="16">
        <v>92</v>
      </c>
      <c r="AH93" s="16">
        <f t="shared" si="8"/>
        <v>1</v>
      </c>
      <c r="AI93" s="16">
        <f t="shared" si="9"/>
        <v>98</v>
      </c>
    </row>
    <row r="94" spans="33:35" x14ac:dyDescent="0.25">
      <c r="AG94" s="16">
        <v>93</v>
      </c>
      <c r="AH94" s="16">
        <f t="shared" si="8"/>
        <v>1</v>
      </c>
      <c r="AI94" s="16">
        <f t="shared" si="9"/>
        <v>99</v>
      </c>
    </row>
    <row r="95" spans="33:35" x14ac:dyDescent="0.25">
      <c r="AG95" s="16">
        <v>94</v>
      </c>
      <c r="AH95" s="16">
        <f t="shared" si="8"/>
        <v>1</v>
      </c>
      <c r="AI95" s="16">
        <f t="shared" si="9"/>
        <v>100</v>
      </c>
    </row>
    <row r="96" spans="33:35" x14ac:dyDescent="0.25">
      <c r="AG96" s="16">
        <v>95</v>
      </c>
      <c r="AH96" s="16">
        <f t="shared" si="8"/>
        <v>1</v>
      </c>
      <c r="AI96" s="16">
        <f t="shared" si="9"/>
        <v>101</v>
      </c>
    </row>
    <row r="97" spans="33:35" x14ac:dyDescent="0.25">
      <c r="AG97" s="16">
        <v>96</v>
      </c>
      <c r="AH97" s="16">
        <f t="shared" si="8"/>
        <v>1</v>
      </c>
      <c r="AI97" s="16">
        <f t="shared" si="9"/>
        <v>102</v>
      </c>
    </row>
    <row r="98" spans="33:35" x14ac:dyDescent="0.25">
      <c r="AG98" s="16">
        <v>97</v>
      </c>
      <c r="AH98" s="16">
        <f t="shared" si="8"/>
        <v>1</v>
      </c>
      <c r="AI98" s="16">
        <f t="shared" si="9"/>
        <v>103</v>
      </c>
    </row>
    <row r="99" spans="33:35" x14ac:dyDescent="0.25">
      <c r="AG99" s="16">
        <v>98</v>
      </c>
      <c r="AH99" s="16">
        <f t="shared" si="8"/>
        <v>1</v>
      </c>
      <c r="AI99" s="16">
        <f t="shared" si="9"/>
        <v>104</v>
      </c>
    </row>
    <row r="100" spans="33:35" x14ac:dyDescent="0.25">
      <c r="AG100" s="16">
        <v>99</v>
      </c>
      <c r="AH100" s="16">
        <f t="shared" si="8"/>
        <v>1</v>
      </c>
      <c r="AI100" s="16">
        <f t="shared" si="9"/>
        <v>105</v>
      </c>
    </row>
    <row r="101" spans="33:35" x14ac:dyDescent="0.25">
      <c r="AG101" s="16">
        <v>100</v>
      </c>
      <c r="AH101" s="16">
        <f t="shared" si="8"/>
        <v>1</v>
      </c>
      <c r="AI101" s="16">
        <f t="shared" si="9"/>
        <v>106</v>
      </c>
    </row>
    <row r="102" spans="33:35" x14ac:dyDescent="0.25">
      <c r="AG102" s="16">
        <v>101</v>
      </c>
      <c r="AH102" s="16">
        <f t="shared" si="8"/>
        <v>1</v>
      </c>
      <c r="AI102" s="16">
        <f t="shared" si="9"/>
        <v>107</v>
      </c>
    </row>
    <row r="103" spans="33:35" x14ac:dyDescent="0.25">
      <c r="AG103" s="16">
        <v>102</v>
      </c>
      <c r="AH103" s="16">
        <f t="shared" si="8"/>
        <v>1</v>
      </c>
      <c r="AI103" s="16">
        <f t="shared" si="9"/>
        <v>108</v>
      </c>
    </row>
    <row r="104" spans="33:35" x14ac:dyDescent="0.25">
      <c r="AG104" s="16">
        <v>103</v>
      </c>
      <c r="AH104" s="16">
        <f t="shared" si="8"/>
        <v>1</v>
      </c>
      <c r="AI104" s="16">
        <f t="shared" si="9"/>
        <v>109</v>
      </c>
    </row>
    <row r="105" spans="33:35" x14ac:dyDescent="0.25">
      <c r="AG105" s="16">
        <v>104</v>
      </c>
      <c r="AH105" s="16">
        <f t="shared" si="8"/>
        <v>1</v>
      </c>
      <c r="AI105" s="16">
        <f t="shared" si="9"/>
        <v>110</v>
      </c>
    </row>
    <row r="106" spans="33:35" x14ac:dyDescent="0.25">
      <c r="AG106" s="16">
        <v>105</v>
      </c>
      <c r="AH106" s="16">
        <f t="shared" si="8"/>
        <v>1</v>
      </c>
      <c r="AI106" s="16">
        <f t="shared" si="9"/>
        <v>111</v>
      </c>
    </row>
    <row r="107" spans="33:35" x14ac:dyDescent="0.25">
      <c r="AG107" s="16">
        <v>106</v>
      </c>
      <c r="AH107" s="16">
        <f t="shared" si="8"/>
        <v>1</v>
      </c>
      <c r="AI107" s="16">
        <f t="shared" si="9"/>
        <v>112</v>
      </c>
    </row>
    <row r="108" spans="33:35" x14ac:dyDescent="0.25">
      <c r="AG108" s="16">
        <v>107</v>
      </c>
      <c r="AH108" s="16">
        <f t="shared" si="8"/>
        <v>1</v>
      </c>
      <c r="AI108" s="16">
        <f t="shared" si="9"/>
        <v>113</v>
      </c>
    </row>
    <row r="109" spans="33:35" x14ac:dyDescent="0.25">
      <c r="AG109" s="16">
        <v>108</v>
      </c>
      <c r="AH109" s="16">
        <f t="shared" si="8"/>
        <v>1</v>
      </c>
      <c r="AI109" s="16">
        <f t="shared" si="9"/>
        <v>114</v>
      </c>
    </row>
    <row r="110" spans="33:35" x14ac:dyDescent="0.25">
      <c r="AG110" s="16">
        <v>109</v>
      </c>
      <c r="AH110" s="16">
        <f t="shared" si="8"/>
        <v>1</v>
      </c>
      <c r="AI110" s="16">
        <f t="shared" si="9"/>
        <v>115</v>
      </c>
    </row>
    <row r="111" spans="33:35" x14ac:dyDescent="0.25">
      <c r="AG111" s="16">
        <v>110</v>
      </c>
      <c r="AH111" s="16">
        <f t="shared" si="8"/>
        <v>1</v>
      </c>
      <c r="AI111" s="16">
        <f t="shared" si="9"/>
        <v>116</v>
      </c>
    </row>
    <row r="112" spans="33:35" x14ac:dyDescent="0.25">
      <c r="AG112" s="16">
        <v>111</v>
      </c>
      <c r="AH112" s="16">
        <f t="shared" si="8"/>
        <v>1</v>
      </c>
      <c r="AI112" s="16">
        <f t="shared" si="9"/>
        <v>117</v>
      </c>
    </row>
    <row r="113" spans="33:35" x14ac:dyDescent="0.25">
      <c r="AG113" s="16">
        <v>112</v>
      </c>
      <c r="AH113" s="16">
        <f t="shared" si="8"/>
        <v>1</v>
      </c>
      <c r="AI113" s="16">
        <f t="shared" si="9"/>
        <v>118</v>
      </c>
    </row>
    <row r="114" spans="33:35" x14ac:dyDescent="0.25">
      <c r="AG114" s="16">
        <v>113</v>
      </c>
      <c r="AH114" s="16">
        <f t="shared" si="8"/>
        <v>1</v>
      </c>
      <c r="AI114" s="16">
        <f t="shared" si="9"/>
        <v>119</v>
      </c>
    </row>
    <row r="115" spans="33:35" x14ac:dyDescent="0.25">
      <c r="AG115" s="16">
        <v>114</v>
      </c>
      <c r="AH115" s="16">
        <f t="shared" si="8"/>
        <v>1</v>
      </c>
      <c r="AI115" s="16">
        <f t="shared" si="9"/>
        <v>120</v>
      </c>
    </row>
    <row r="116" spans="33:35" x14ac:dyDescent="0.25">
      <c r="AG116" s="16">
        <v>115</v>
      </c>
      <c r="AH116" s="16">
        <f t="shared" si="8"/>
        <v>1</v>
      </c>
      <c r="AI116" s="16">
        <f t="shared" si="9"/>
        <v>121</v>
      </c>
    </row>
    <row r="117" spans="33:35" x14ac:dyDescent="0.25">
      <c r="AG117" s="16">
        <v>116</v>
      </c>
      <c r="AH117" s="16">
        <f t="shared" si="8"/>
        <v>1</v>
      </c>
      <c r="AI117" s="16">
        <f t="shared" si="9"/>
        <v>122</v>
      </c>
    </row>
    <row r="118" spans="33:35" x14ac:dyDescent="0.25">
      <c r="AG118" s="16">
        <v>117</v>
      </c>
      <c r="AH118" s="16">
        <f t="shared" si="8"/>
        <v>1</v>
      </c>
      <c r="AI118" s="16">
        <f t="shared" si="9"/>
        <v>123</v>
      </c>
    </row>
    <row r="119" spans="33:35" x14ac:dyDescent="0.25">
      <c r="AG119" s="16">
        <v>118</v>
      </c>
      <c r="AH119" s="16">
        <f t="shared" si="8"/>
        <v>1</v>
      </c>
      <c r="AI119" s="16">
        <f t="shared" si="9"/>
        <v>124</v>
      </c>
    </row>
    <row r="120" spans="33:35" x14ac:dyDescent="0.25">
      <c r="AG120" s="16">
        <v>119</v>
      </c>
      <c r="AH120" s="16">
        <f t="shared" si="8"/>
        <v>1</v>
      </c>
      <c r="AI120" s="16">
        <f t="shared" si="9"/>
        <v>125</v>
      </c>
    </row>
    <row r="121" spans="33:35" x14ac:dyDescent="0.25">
      <c r="AG121" s="16">
        <v>120</v>
      </c>
      <c r="AH121" s="16">
        <f t="shared" si="8"/>
        <v>1</v>
      </c>
      <c r="AI121" s="16">
        <f t="shared" si="9"/>
        <v>126</v>
      </c>
    </row>
    <row r="122" spans="33:35" x14ac:dyDescent="0.25">
      <c r="AG122" s="16">
        <v>121</v>
      </c>
      <c r="AH122" s="16">
        <f t="shared" si="8"/>
        <v>1</v>
      </c>
      <c r="AI122" s="16">
        <f t="shared" si="9"/>
        <v>127</v>
      </c>
    </row>
    <row r="123" spans="33:35" x14ac:dyDescent="0.25">
      <c r="AG123" s="16">
        <v>122</v>
      </c>
      <c r="AH123" s="16">
        <f t="shared" si="8"/>
        <v>1</v>
      </c>
      <c r="AI123" s="16">
        <f t="shared" si="9"/>
        <v>128</v>
      </c>
    </row>
    <row r="124" spans="33:35" x14ac:dyDescent="0.25">
      <c r="AG124" s="16">
        <v>123</v>
      </c>
      <c r="AH124" s="16">
        <f t="shared" si="8"/>
        <v>1</v>
      </c>
      <c r="AI124" s="16">
        <f t="shared" si="9"/>
        <v>129</v>
      </c>
    </row>
    <row r="125" spans="33:35" x14ac:dyDescent="0.25">
      <c r="AG125" s="16">
        <v>124</v>
      </c>
      <c r="AH125" s="16">
        <f t="shared" si="8"/>
        <v>1</v>
      </c>
      <c r="AI125" s="16">
        <f t="shared" si="9"/>
        <v>130</v>
      </c>
    </row>
    <row r="126" spans="33:35" x14ac:dyDescent="0.25">
      <c r="AG126" s="16">
        <v>125</v>
      </c>
      <c r="AH126" s="16">
        <f t="shared" si="8"/>
        <v>1</v>
      </c>
      <c r="AI126" s="16">
        <f t="shared" si="9"/>
        <v>131</v>
      </c>
    </row>
    <row r="127" spans="33:35" x14ac:dyDescent="0.25">
      <c r="AG127" s="16">
        <v>126</v>
      </c>
      <c r="AH127" s="16">
        <f t="shared" si="8"/>
        <v>1</v>
      </c>
      <c r="AI127" s="16">
        <f t="shared" si="9"/>
        <v>132</v>
      </c>
    </row>
    <row r="128" spans="33:35" x14ac:dyDescent="0.25">
      <c r="AG128" s="16">
        <v>127</v>
      </c>
      <c r="AH128" s="16">
        <f t="shared" si="8"/>
        <v>1</v>
      </c>
      <c r="AI128" s="16">
        <f t="shared" si="9"/>
        <v>133</v>
      </c>
    </row>
    <row r="129" spans="33:35" x14ac:dyDescent="0.25">
      <c r="AG129" s="16">
        <v>128</v>
      </c>
      <c r="AH129" s="16">
        <f t="shared" si="8"/>
        <v>1</v>
      </c>
      <c r="AI129" s="16">
        <f t="shared" si="9"/>
        <v>134</v>
      </c>
    </row>
    <row r="130" spans="33:35" x14ac:dyDescent="0.25">
      <c r="AG130" s="16">
        <v>129</v>
      </c>
      <c r="AH130" s="16">
        <f t="shared" ref="AH130:AH193" si="10">VALUE(TRIM(MID(SUBSTITUTE($C$10,"-",REPT(" ",50)),(MIN(AG130,$C$13)-1)*50+1,50)))</f>
        <v>1</v>
      </c>
      <c r="AI130" s="16">
        <f t="shared" si="9"/>
        <v>135</v>
      </c>
    </row>
    <row r="131" spans="33:35" x14ac:dyDescent="0.25">
      <c r="AG131" s="16">
        <v>130</v>
      </c>
      <c r="AH131" s="16">
        <f t="shared" si="10"/>
        <v>1</v>
      </c>
      <c r="AI131" s="16">
        <f t="shared" ref="AI131:AI194" si="11">AI130+AH131</f>
        <v>136</v>
      </c>
    </row>
    <row r="132" spans="33:35" x14ac:dyDescent="0.25">
      <c r="AG132" s="16">
        <v>131</v>
      </c>
      <c r="AH132" s="16">
        <f t="shared" si="10"/>
        <v>1</v>
      </c>
      <c r="AI132" s="16">
        <f t="shared" si="11"/>
        <v>137</v>
      </c>
    </row>
    <row r="133" spans="33:35" x14ac:dyDescent="0.25">
      <c r="AG133" s="16">
        <v>132</v>
      </c>
      <c r="AH133" s="16">
        <f t="shared" si="10"/>
        <v>1</v>
      </c>
      <c r="AI133" s="16">
        <f t="shared" si="11"/>
        <v>138</v>
      </c>
    </row>
    <row r="134" spans="33:35" x14ac:dyDescent="0.25">
      <c r="AG134" s="16">
        <v>133</v>
      </c>
      <c r="AH134" s="16">
        <f t="shared" si="10"/>
        <v>1</v>
      </c>
      <c r="AI134" s="16">
        <f t="shared" si="11"/>
        <v>139</v>
      </c>
    </row>
    <row r="135" spans="33:35" x14ac:dyDescent="0.25">
      <c r="AG135" s="16">
        <v>134</v>
      </c>
      <c r="AH135" s="16">
        <f t="shared" si="10"/>
        <v>1</v>
      </c>
      <c r="AI135" s="16">
        <f t="shared" si="11"/>
        <v>140</v>
      </c>
    </row>
    <row r="136" spans="33:35" x14ac:dyDescent="0.25">
      <c r="AG136" s="16">
        <v>135</v>
      </c>
      <c r="AH136" s="16">
        <f t="shared" si="10"/>
        <v>1</v>
      </c>
      <c r="AI136" s="16">
        <f t="shared" si="11"/>
        <v>141</v>
      </c>
    </row>
    <row r="137" spans="33:35" x14ac:dyDescent="0.25">
      <c r="AG137" s="16">
        <v>136</v>
      </c>
      <c r="AH137" s="16">
        <f t="shared" si="10"/>
        <v>1</v>
      </c>
      <c r="AI137" s="16">
        <f t="shared" si="11"/>
        <v>142</v>
      </c>
    </row>
    <row r="138" spans="33:35" x14ac:dyDescent="0.25">
      <c r="AG138" s="16">
        <v>137</v>
      </c>
      <c r="AH138" s="16">
        <f t="shared" si="10"/>
        <v>1</v>
      </c>
      <c r="AI138" s="16">
        <f t="shared" si="11"/>
        <v>143</v>
      </c>
    </row>
    <row r="139" spans="33:35" x14ac:dyDescent="0.25">
      <c r="AG139" s="16">
        <v>138</v>
      </c>
      <c r="AH139" s="16">
        <f t="shared" si="10"/>
        <v>1</v>
      </c>
      <c r="AI139" s="16">
        <f t="shared" si="11"/>
        <v>144</v>
      </c>
    </row>
    <row r="140" spans="33:35" x14ac:dyDescent="0.25">
      <c r="AG140" s="16">
        <v>139</v>
      </c>
      <c r="AH140" s="16">
        <f t="shared" si="10"/>
        <v>1</v>
      </c>
      <c r="AI140" s="16">
        <f t="shared" si="11"/>
        <v>145</v>
      </c>
    </row>
    <row r="141" spans="33:35" x14ac:dyDescent="0.25">
      <c r="AG141" s="16">
        <v>140</v>
      </c>
      <c r="AH141" s="16">
        <f t="shared" si="10"/>
        <v>1</v>
      </c>
      <c r="AI141" s="16">
        <f t="shared" si="11"/>
        <v>146</v>
      </c>
    </row>
    <row r="142" spans="33:35" x14ac:dyDescent="0.25">
      <c r="AG142" s="16">
        <v>141</v>
      </c>
      <c r="AH142" s="16">
        <f t="shared" si="10"/>
        <v>1</v>
      </c>
      <c r="AI142" s="16">
        <f t="shared" si="11"/>
        <v>147</v>
      </c>
    </row>
    <row r="143" spans="33:35" x14ac:dyDescent="0.25">
      <c r="AG143" s="16">
        <v>142</v>
      </c>
      <c r="AH143" s="16">
        <f t="shared" si="10"/>
        <v>1</v>
      </c>
      <c r="AI143" s="16">
        <f t="shared" si="11"/>
        <v>148</v>
      </c>
    </row>
    <row r="144" spans="33:35" x14ac:dyDescent="0.25">
      <c r="AG144" s="16">
        <v>143</v>
      </c>
      <c r="AH144" s="16">
        <f t="shared" si="10"/>
        <v>1</v>
      </c>
      <c r="AI144" s="16">
        <f t="shared" si="11"/>
        <v>149</v>
      </c>
    </row>
    <row r="145" spans="33:35" x14ac:dyDescent="0.25">
      <c r="AG145" s="16">
        <v>144</v>
      </c>
      <c r="AH145" s="16">
        <f t="shared" si="10"/>
        <v>1</v>
      </c>
      <c r="AI145" s="16">
        <f t="shared" si="11"/>
        <v>150</v>
      </c>
    </row>
    <row r="146" spans="33:35" x14ac:dyDescent="0.25">
      <c r="AG146" s="16">
        <v>145</v>
      </c>
      <c r="AH146" s="16">
        <f t="shared" si="10"/>
        <v>1</v>
      </c>
      <c r="AI146" s="16">
        <f t="shared" si="11"/>
        <v>151</v>
      </c>
    </row>
    <row r="147" spans="33:35" x14ac:dyDescent="0.25">
      <c r="AG147" s="16">
        <v>146</v>
      </c>
      <c r="AH147" s="16">
        <f t="shared" si="10"/>
        <v>1</v>
      </c>
      <c r="AI147" s="16">
        <f t="shared" si="11"/>
        <v>152</v>
      </c>
    </row>
    <row r="148" spans="33:35" x14ac:dyDescent="0.25">
      <c r="AG148" s="16">
        <v>147</v>
      </c>
      <c r="AH148" s="16">
        <f t="shared" si="10"/>
        <v>1</v>
      </c>
      <c r="AI148" s="16">
        <f t="shared" si="11"/>
        <v>153</v>
      </c>
    </row>
    <row r="149" spans="33:35" x14ac:dyDescent="0.25">
      <c r="AG149" s="16">
        <v>148</v>
      </c>
      <c r="AH149" s="16">
        <f t="shared" si="10"/>
        <v>1</v>
      </c>
      <c r="AI149" s="16">
        <f t="shared" si="11"/>
        <v>154</v>
      </c>
    </row>
    <row r="150" spans="33:35" x14ac:dyDescent="0.25">
      <c r="AG150" s="16">
        <v>149</v>
      </c>
      <c r="AH150" s="16">
        <f t="shared" si="10"/>
        <v>1</v>
      </c>
      <c r="AI150" s="16">
        <f t="shared" si="11"/>
        <v>155</v>
      </c>
    </row>
    <row r="151" spans="33:35" x14ac:dyDescent="0.25">
      <c r="AG151" s="16">
        <v>150</v>
      </c>
      <c r="AH151" s="16">
        <f t="shared" si="10"/>
        <v>1</v>
      </c>
      <c r="AI151" s="16">
        <f t="shared" si="11"/>
        <v>156</v>
      </c>
    </row>
    <row r="152" spans="33:35" x14ac:dyDescent="0.25">
      <c r="AG152" s="16">
        <v>151</v>
      </c>
      <c r="AH152" s="16">
        <f t="shared" si="10"/>
        <v>1</v>
      </c>
      <c r="AI152" s="16">
        <f t="shared" si="11"/>
        <v>157</v>
      </c>
    </row>
    <row r="153" spans="33:35" x14ac:dyDescent="0.25">
      <c r="AG153" s="16">
        <v>152</v>
      </c>
      <c r="AH153" s="16">
        <f t="shared" si="10"/>
        <v>1</v>
      </c>
      <c r="AI153" s="16">
        <f t="shared" si="11"/>
        <v>158</v>
      </c>
    </row>
    <row r="154" spans="33:35" x14ac:dyDescent="0.25">
      <c r="AG154" s="16">
        <v>153</v>
      </c>
      <c r="AH154" s="16">
        <f t="shared" si="10"/>
        <v>1</v>
      </c>
      <c r="AI154" s="16">
        <f t="shared" si="11"/>
        <v>159</v>
      </c>
    </row>
    <row r="155" spans="33:35" x14ac:dyDescent="0.25">
      <c r="AG155" s="16">
        <v>154</v>
      </c>
      <c r="AH155" s="16">
        <f t="shared" si="10"/>
        <v>1</v>
      </c>
      <c r="AI155" s="16">
        <f t="shared" si="11"/>
        <v>160</v>
      </c>
    </row>
    <row r="156" spans="33:35" x14ac:dyDescent="0.25">
      <c r="AG156" s="16">
        <v>155</v>
      </c>
      <c r="AH156" s="16">
        <f t="shared" si="10"/>
        <v>1</v>
      </c>
      <c r="AI156" s="16">
        <f t="shared" si="11"/>
        <v>161</v>
      </c>
    </row>
    <row r="157" spans="33:35" x14ac:dyDescent="0.25">
      <c r="AG157" s="16">
        <v>156</v>
      </c>
      <c r="AH157" s="16">
        <f t="shared" si="10"/>
        <v>1</v>
      </c>
      <c r="AI157" s="16">
        <f t="shared" si="11"/>
        <v>162</v>
      </c>
    </row>
    <row r="158" spans="33:35" x14ac:dyDescent="0.25">
      <c r="AG158" s="16">
        <v>157</v>
      </c>
      <c r="AH158" s="16">
        <f t="shared" si="10"/>
        <v>1</v>
      </c>
      <c r="AI158" s="16">
        <f t="shared" si="11"/>
        <v>163</v>
      </c>
    </row>
    <row r="159" spans="33:35" x14ac:dyDescent="0.25">
      <c r="AG159" s="16">
        <v>158</v>
      </c>
      <c r="AH159" s="16">
        <f t="shared" si="10"/>
        <v>1</v>
      </c>
      <c r="AI159" s="16">
        <f t="shared" si="11"/>
        <v>164</v>
      </c>
    </row>
    <row r="160" spans="33:35" x14ac:dyDescent="0.25">
      <c r="AG160" s="16">
        <v>159</v>
      </c>
      <c r="AH160" s="16">
        <f t="shared" si="10"/>
        <v>1</v>
      </c>
      <c r="AI160" s="16">
        <f t="shared" si="11"/>
        <v>165</v>
      </c>
    </row>
    <row r="161" spans="33:35" x14ac:dyDescent="0.25">
      <c r="AG161" s="16">
        <v>160</v>
      </c>
      <c r="AH161" s="16">
        <f t="shared" si="10"/>
        <v>1</v>
      </c>
      <c r="AI161" s="16">
        <f t="shared" si="11"/>
        <v>166</v>
      </c>
    </row>
    <row r="162" spans="33:35" x14ac:dyDescent="0.25">
      <c r="AG162" s="16">
        <v>161</v>
      </c>
      <c r="AH162" s="16">
        <f t="shared" si="10"/>
        <v>1</v>
      </c>
      <c r="AI162" s="16">
        <f t="shared" si="11"/>
        <v>167</v>
      </c>
    </row>
    <row r="163" spans="33:35" x14ac:dyDescent="0.25">
      <c r="AG163" s="16">
        <v>162</v>
      </c>
      <c r="AH163" s="16">
        <f t="shared" si="10"/>
        <v>1</v>
      </c>
      <c r="AI163" s="16">
        <f t="shared" si="11"/>
        <v>168</v>
      </c>
    </row>
    <row r="164" spans="33:35" x14ac:dyDescent="0.25">
      <c r="AG164" s="16">
        <v>163</v>
      </c>
      <c r="AH164" s="16">
        <f t="shared" si="10"/>
        <v>1</v>
      </c>
      <c r="AI164" s="16">
        <f t="shared" si="11"/>
        <v>169</v>
      </c>
    </row>
    <row r="165" spans="33:35" x14ac:dyDescent="0.25">
      <c r="AG165" s="16">
        <v>164</v>
      </c>
      <c r="AH165" s="16">
        <f t="shared" si="10"/>
        <v>1</v>
      </c>
      <c r="AI165" s="16">
        <f t="shared" si="11"/>
        <v>170</v>
      </c>
    </row>
    <row r="166" spans="33:35" x14ac:dyDescent="0.25">
      <c r="AG166" s="16">
        <v>165</v>
      </c>
      <c r="AH166" s="16">
        <f t="shared" si="10"/>
        <v>1</v>
      </c>
      <c r="AI166" s="16">
        <f t="shared" si="11"/>
        <v>171</v>
      </c>
    </row>
    <row r="167" spans="33:35" x14ac:dyDescent="0.25">
      <c r="AG167" s="16">
        <v>166</v>
      </c>
      <c r="AH167" s="16">
        <f t="shared" si="10"/>
        <v>1</v>
      </c>
      <c r="AI167" s="16">
        <f t="shared" si="11"/>
        <v>172</v>
      </c>
    </row>
    <row r="168" spans="33:35" x14ac:dyDescent="0.25">
      <c r="AG168" s="16">
        <v>167</v>
      </c>
      <c r="AH168" s="16">
        <f t="shared" si="10"/>
        <v>1</v>
      </c>
      <c r="AI168" s="16">
        <f t="shared" si="11"/>
        <v>173</v>
      </c>
    </row>
    <row r="169" spans="33:35" x14ac:dyDescent="0.25">
      <c r="AG169" s="16">
        <v>168</v>
      </c>
      <c r="AH169" s="16">
        <f t="shared" si="10"/>
        <v>1</v>
      </c>
      <c r="AI169" s="16">
        <f t="shared" si="11"/>
        <v>174</v>
      </c>
    </row>
    <row r="170" spans="33:35" x14ac:dyDescent="0.25">
      <c r="AG170" s="16">
        <v>169</v>
      </c>
      <c r="AH170" s="16">
        <f t="shared" si="10"/>
        <v>1</v>
      </c>
      <c r="AI170" s="16">
        <f t="shared" si="11"/>
        <v>175</v>
      </c>
    </row>
    <row r="171" spans="33:35" x14ac:dyDescent="0.25">
      <c r="AG171" s="16">
        <v>170</v>
      </c>
      <c r="AH171" s="16">
        <f t="shared" si="10"/>
        <v>1</v>
      </c>
      <c r="AI171" s="16">
        <f t="shared" si="11"/>
        <v>176</v>
      </c>
    </row>
    <row r="172" spans="33:35" x14ac:dyDescent="0.25">
      <c r="AG172" s="16">
        <v>171</v>
      </c>
      <c r="AH172" s="16">
        <f t="shared" si="10"/>
        <v>1</v>
      </c>
      <c r="AI172" s="16">
        <f t="shared" si="11"/>
        <v>177</v>
      </c>
    </row>
    <row r="173" spans="33:35" x14ac:dyDescent="0.25">
      <c r="AG173" s="16">
        <v>172</v>
      </c>
      <c r="AH173" s="16">
        <f t="shared" si="10"/>
        <v>1</v>
      </c>
      <c r="AI173" s="16">
        <f t="shared" si="11"/>
        <v>178</v>
      </c>
    </row>
    <row r="174" spans="33:35" x14ac:dyDescent="0.25">
      <c r="AG174" s="16">
        <v>173</v>
      </c>
      <c r="AH174" s="16">
        <f t="shared" si="10"/>
        <v>1</v>
      </c>
      <c r="AI174" s="16">
        <f t="shared" si="11"/>
        <v>179</v>
      </c>
    </row>
    <row r="175" spans="33:35" x14ac:dyDescent="0.25">
      <c r="AG175" s="16">
        <v>174</v>
      </c>
      <c r="AH175" s="16">
        <f t="shared" si="10"/>
        <v>1</v>
      </c>
      <c r="AI175" s="16">
        <f t="shared" si="11"/>
        <v>180</v>
      </c>
    </row>
    <row r="176" spans="33:35" x14ac:dyDescent="0.25">
      <c r="AG176" s="16">
        <v>175</v>
      </c>
      <c r="AH176" s="16">
        <f t="shared" si="10"/>
        <v>1</v>
      </c>
      <c r="AI176" s="16">
        <f t="shared" si="11"/>
        <v>181</v>
      </c>
    </row>
    <row r="177" spans="33:35" x14ac:dyDescent="0.25">
      <c r="AG177" s="16">
        <v>176</v>
      </c>
      <c r="AH177" s="16">
        <f t="shared" si="10"/>
        <v>1</v>
      </c>
      <c r="AI177" s="16">
        <f t="shared" si="11"/>
        <v>182</v>
      </c>
    </row>
    <row r="178" spans="33:35" x14ac:dyDescent="0.25">
      <c r="AG178" s="16">
        <v>177</v>
      </c>
      <c r="AH178" s="16">
        <f t="shared" si="10"/>
        <v>1</v>
      </c>
      <c r="AI178" s="16">
        <f t="shared" si="11"/>
        <v>183</v>
      </c>
    </row>
    <row r="179" spans="33:35" x14ac:dyDescent="0.25">
      <c r="AG179" s="16">
        <v>178</v>
      </c>
      <c r="AH179" s="16">
        <f t="shared" si="10"/>
        <v>1</v>
      </c>
      <c r="AI179" s="16">
        <f t="shared" si="11"/>
        <v>184</v>
      </c>
    </row>
    <row r="180" spans="33:35" x14ac:dyDescent="0.25">
      <c r="AG180" s="16">
        <v>179</v>
      </c>
      <c r="AH180" s="16">
        <f t="shared" si="10"/>
        <v>1</v>
      </c>
      <c r="AI180" s="16">
        <f t="shared" si="11"/>
        <v>185</v>
      </c>
    </row>
    <row r="181" spans="33:35" x14ac:dyDescent="0.25">
      <c r="AG181" s="16">
        <v>180</v>
      </c>
      <c r="AH181" s="16">
        <f t="shared" si="10"/>
        <v>1</v>
      </c>
      <c r="AI181" s="16">
        <f t="shared" si="11"/>
        <v>186</v>
      </c>
    </row>
    <row r="182" spans="33:35" x14ac:dyDescent="0.25">
      <c r="AG182" s="16">
        <v>181</v>
      </c>
      <c r="AH182" s="16">
        <f t="shared" si="10"/>
        <v>1</v>
      </c>
      <c r="AI182" s="16">
        <f t="shared" si="11"/>
        <v>187</v>
      </c>
    </row>
    <row r="183" spans="33:35" x14ac:dyDescent="0.25">
      <c r="AG183" s="16">
        <v>182</v>
      </c>
      <c r="AH183" s="16">
        <f t="shared" si="10"/>
        <v>1</v>
      </c>
      <c r="AI183" s="16">
        <f t="shared" si="11"/>
        <v>188</v>
      </c>
    </row>
    <row r="184" spans="33:35" x14ac:dyDescent="0.25">
      <c r="AG184" s="16">
        <v>183</v>
      </c>
      <c r="AH184" s="16">
        <f t="shared" si="10"/>
        <v>1</v>
      </c>
      <c r="AI184" s="16">
        <f t="shared" si="11"/>
        <v>189</v>
      </c>
    </row>
    <row r="185" spans="33:35" x14ac:dyDescent="0.25">
      <c r="AG185" s="16">
        <v>184</v>
      </c>
      <c r="AH185" s="16">
        <f t="shared" si="10"/>
        <v>1</v>
      </c>
      <c r="AI185" s="16">
        <f t="shared" si="11"/>
        <v>190</v>
      </c>
    </row>
    <row r="186" spans="33:35" x14ac:dyDescent="0.25">
      <c r="AG186" s="16">
        <v>185</v>
      </c>
      <c r="AH186" s="16">
        <f t="shared" si="10"/>
        <v>1</v>
      </c>
      <c r="AI186" s="16">
        <f t="shared" si="11"/>
        <v>191</v>
      </c>
    </row>
    <row r="187" spans="33:35" x14ac:dyDescent="0.25">
      <c r="AG187" s="16">
        <v>186</v>
      </c>
      <c r="AH187" s="16">
        <f t="shared" si="10"/>
        <v>1</v>
      </c>
      <c r="AI187" s="16">
        <f t="shared" si="11"/>
        <v>192</v>
      </c>
    </row>
    <row r="188" spans="33:35" x14ac:dyDescent="0.25">
      <c r="AG188" s="16">
        <v>187</v>
      </c>
      <c r="AH188" s="16">
        <f t="shared" si="10"/>
        <v>1</v>
      </c>
      <c r="AI188" s="16">
        <f t="shared" si="11"/>
        <v>193</v>
      </c>
    </row>
    <row r="189" spans="33:35" x14ac:dyDescent="0.25">
      <c r="AG189" s="16">
        <v>188</v>
      </c>
      <c r="AH189" s="16">
        <f t="shared" si="10"/>
        <v>1</v>
      </c>
      <c r="AI189" s="16">
        <f t="shared" si="11"/>
        <v>194</v>
      </c>
    </row>
    <row r="190" spans="33:35" x14ac:dyDescent="0.25">
      <c r="AG190" s="16">
        <v>189</v>
      </c>
      <c r="AH190" s="16">
        <f t="shared" si="10"/>
        <v>1</v>
      </c>
      <c r="AI190" s="16">
        <f t="shared" si="11"/>
        <v>195</v>
      </c>
    </row>
    <row r="191" spans="33:35" x14ac:dyDescent="0.25">
      <c r="AG191" s="16">
        <v>190</v>
      </c>
      <c r="AH191" s="16">
        <f t="shared" si="10"/>
        <v>1</v>
      </c>
      <c r="AI191" s="16">
        <f t="shared" si="11"/>
        <v>196</v>
      </c>
    </row>
    <row r="192" spans="33:35" x14ac:dyDescent="0.25">
      <c r="AG192" s="16">
        <v>191</v>
      </c>
      <c r="AH192" s="16">
        <f t="shared" si="10"/>
        <v>1</v>
      </c>
      <c r="AI192" s="16">
        <f t="shared" si="11"/>
        <v>197</v>
      </c>
    </row>
    <row r="193" spans="33:35" x14ac:dyDescent="0.25">
      <c r="AG193" s="16">
        <v>192</v>
      </c>
      <c r="AH193" s="16">
        <f t="shared" si="10"/>
        <v>1</v>
      </c>
      <c r="AI193" s="16">
        <f t="shared" si="11"/>
        <v>198</v>
      </c>
    </row>
    <row r="194" spans="33:35" x14ac:dyDescent="0.25">
      <c r="AG194" s="16">
        <v>193</v>
      </c>
      <c r="AH194" s="16">
        <f t="shared" ref="AH194:AH251" si="12">VALUE(TRIM(MID(SUBSTITUTE($C$10,"-",REPT(" ",50)),(MIN(AG194,$C$13)-1)*50+1,50)))</f>
        <v>1</v>
      </c>
      <c r="AI194" s="16">
        <f t="shared" si="11"/>
        <v>199</v>
      </c>
    </row>
    <row r="195" spans="33:35" x14ac:dyDescent="0.25">
      <c r="AG195" s="16">
        <v>194</v>
      </c>
      <c r="AH195" s="16">
        <f t="shared" si="12"/>
        <v>1</v>
      </c>
      <c r="AI195" s="16">
        <f t="shared" ref="AI195:AI251" si="13">AI194+AH195</f>
        <v>200</v>
      </c>
    </row>
    <row r="196" spans="33:35" x14ac:dyDescent="0.25">
      <c r="AG196" s="16">
        <v>195</v>
      </c>
      <c r="AH196" s="16">
        <f t="shared" si="12"/>
        <v>1</v>
      </c>
      <c r="AI196" s="16">
        <f t="shared" si="13"/>
        <v>201</v>
      </c>
    </row>
    <row r="197" spans="33:35" x14ac:dyDescent="0.25">
      <c r="AG197" s="16">
        <v>196</v>
      </c>
      <c r="AH197" s="16">
        <f t="shared" si="12"/>
        <v>1</v>
      </c>
      <c r="AI197" s="16">
        <f t="shared" si="13"/>
        <v>202</v>
      </c>
    </row>
    <row r="198" spans="33:35" x14ac:dyDescent="0.25">
      <c r="AG198" s="16">
        <v>197</v>
      </c>
      <c r="AH198" s="16">
        <f t="shared" si="12"/>
        <v>1</v>
      </c>
      <c r="AI198" s="16">
        <f t="shared" si="13"/>
        <v>203</v>
      </c>
    </row>
    <row r="199" spans="33:35" x14ac:dyDescent="0.25">
      <c r="AG199" s="16">
        <v>198</v>
      </c>
      <c r="AH199" s="16">
        <f t="shared" si="12"/>
        <v>1</v>
      </c>
      <c r="AI199" s="16">
        <f t="shared" si="13"/>
        <v>204</v>
      </c>
    </row>
    <row r="200" spans="33:35" x14ac:dyDescent="0.25">
      <c r="AG200" s="16">
        <v>199</v>
      </c>
      <c r="AH200" s="16">
        <f t="shared" si="12"/>
        <v>1</v>
      </c>
      <c r="AI200" s="16">
        <f t="shared" si="13"/>
        <v>205</v>
      </c>
    </row>
    <row r="201" spans="33:35" x14ac:dyDescent="0.25">
      <c r="AG201" s="16">
        <v>200</v>
      </c>
      <c r="AH201" s="16">
        <f t="shared" si="12"/>
        <v>1</v>
      </c>
      <c r="AI201" s="16">
        <f t="shared" si="13"/>
        <v>206</v>
      </c>
    </row>
    <row r="202" spans="33:35" x14ac:dyDescent="0.25">
      <c r="AG202" s="16">
        <v>201</v>
      </c>
      <c r="AH202" s="16">
        <f t="shared" si="12"/>
        <v>1</v>
      </c>
      <c r="AI202" s="16">
        <f t="shared" si="13"/>
        <v>207</v>
      </c>
    </row>
    <row r="203" spans="33:35" x14ac:dyDescent="0.25">
      <c r="AG203" s="16">
        <v>202</v>
      </c>
      <c r="AH203" s="16">
        <f t="shared" si="12"/>
        <v>1</v>
      </c>
      <c r="AI203" s="16">
        <f t="shared" si="13"/>
        <v>208</v>
      </c>
    </row>
    <row r="204" spans="33:35" x14ac:dyDescent="0.25">
      <c r="AG204" s="16">
        <v>203</v>
      </c>
      <c r="AH204" s="16">
        <f t="shared" si="12"/>
        <v>1</v>
      </c>
      <c r="AI204" s="16">
        <f t="shared" si="13"/>
        <v>209</v>
      </c>
    </row>
    <row r="205" spans="33:35" x14ac:dyDescent="0.25">
      <c r="AG205" s="16">
        <v>204</v>
      </c>
      <c r="AH205" s="16">
        <f t="shared" si="12"/>
        <v>1</v>
      </c>
      <c r="AI205" s="16">
        <f t="shared" si="13"/>
        <v>210</v>
      </c>
    </row>
    <row r="206" spans="33:35" x14ac:dyDescent="0.25">
      <c r="AG206" s="16">
        <v>205</v>
      </c>
      <c r="AH206" s="16">
        <f t="shared" si="12"/>
        <v>1</v>
      </c>
      <c r="AI206" s="16">
        <f t="shared" si="13"/>
        <v>211</v>
      </c>
    </row>
    <row r="207" spans="33:35" x14ac:dyDescent="0.25">
      <c r="AG207" s="16">
        <v>206</v>
      </c>
      <c r="AH207" s="16">
        <f t="shared" si="12"/>
        <v>1</v>
      </c>
      <c r="AI207" s="16">
        <f t="shared" si="13"/>
        <v>212</v>
      </c>
    </row>
    <row r="208" spans="33:35" x14ac:dyDescent="0.25">
      <c r="AG208" s="16">
        <v>207</v>
      </c>
      <c r="AH208" s="16">
        <f t="shared" si="12"/>
        <v>1</v>
      </c>
      <c r="AI208" s="16">
        <f t="shared" si="13"/>
        <v>213</v>
      </c>
    </row>
    <row r="209" spans="33:35" x14ac:dyDescent="0.25">
      <c r="AG209" s="16">
        <v>208</v>
      </c>
      <c r="AH209" s="16">
        <f t="shared" si="12"/>
        <v>1</v>
      </c>
      <c r="AI209" s="16">
        <f t="shared" si="13"/>
        <v>214</v>
      </c>
    </row>
    <row r="210" spans="33:35" x14ac:dyDescent="0.25">
      <c r="AG210" s="16">
        <v>209</v>
      </c>
      <c r="AH210" s="16">
        <f t="shared" si="12"/>
        <v>1</v>
      </c>
      <c r="AI210" s="16">
        <f t="shared" si="13"/>
        <v>215</v>
      </c>
    </row>
    <row r="211" spans="33:35" x14ac:dyDescent="0.25">
      <c r="AG211" s="16">
        <v>210</v>
      </c>
      <c r="AH211" s="16">
        <f t="shared" si="12"/>
        <v>1</v>
      </c>
      <c r="AI211" s="16">
        <f t="shared" si="13"/>
        <v>216</v>
      </c>
    </row>
    <row r="212" spans="33:35" x14ac:dyDescent="0.25">
      <c r="AG212" s="16">
        <v>211</v>
      </c>
      <c r="AH212" s="16">
        <f t="shared" si="12"/>
        <v>1</v>
      </c>
      <c r="AI212" s="16">
        <f t="shared" si="13"/>
        <v>217</v>
      </c>
    </row>
    <row r="213" spans="33:35" x14ac:dyDescent="0.25">
      <c r="AG213" s="16">
        <v>212</v>
      </c>
      <c r="AH213" s="16">
        <f t="shared" si="12"/>
        <v>1</v>
      </c>
      <c r="AI213" s="16">
        <f t="shared" si="13"/>
        <v>218</v>
      </c>
    </row>
    <row r="214" spans="33:35" x14ac:dyDescent="0.25">
      <c r="AG214" s="16">
        <v>213</v>
      </c>
      <c r="AH214" s="16">
        <f t="shared" si="12"/>
        <v>1</v>
      </c>
      <c r="AI214" s="16">
        <f t="shared" si="13"/>
        <v>219</v>
      </c>
    </row>
    <row r="215" spans="33:35" x14ac:dyDescent="0.25">
      <c r="AG215" s="16">
        <v>214</v>
      </c>
      <c r="AH215" s="16">
        <f t="shared" si="12"/>
        <v>1</v>
      </c>
      <c r="AI215" s="16">
        <f t="shared" si="13"/>
        <v>220</v>
      </c>
    </row>
    <row r="216" spans="33:35" x14ac:dyDescent="0.25">
      <c r="AG216" s="16">
        <v>215</v>
      </c>
      <c r="AH216" s="16">
        <f t="shared" si="12"/>
        <v>1</v>
      </c>
      <c r="AI216" s="16">
        <f t="shared" si="13"/>
        <v>221</v>
      </c>
    </row>
    <row r="217" spans="33:35" x14ac:dyDescent="0.25">
      <c r="AG217" s="16">
        <v>216</v>
      </c>
      <c r="AH217" s="16">
        <f t="shared" si="12"/>
        <v>1</v>
      </c>
      <c r="AI217" s="16">
        <f t="shared" si="13"/>
        <v>222</v>
      </c>
    </row>
    <row r="218" spans="33:35" x14ac:dyDescent="0.25">
      <c r="AG218" s="16">
        <v>217</v>
      </c>
      <c r="AH218" s="16">
        <f t="shared" si="12"/>
        <v>1</v>
      </c>
      <c r="AI218" s="16">
        <f t="shared" si="13"/>
        <v>223</v>
      </c>
    </row>
    <row r="219" spans="33:35" x14ac:dyDescent="0.25">
      <c r="AG219" s="16">
        <v>218</v>
      </c>
      <c r="AH219" s="16">
        <f t="shared" si="12"/>
        <v>1</v>
      </c>
      <c r="AI219" s="16">
        <f t="shared" si="13"/>
        <v>224</v>
      </c>
    </row>
    <row r="220" spans="33:35" x14ac:dyDescent="0.25">
      <c r="AG220" s="16">
        <v>219</v>
      </c>
      <c r="AH220" s="16">
        <f t="shared" si="12"/>
        <v>1</v>
      </c>
      <c r="AI220" s="16">
        <f t="shared" si="13"/>
        <v>225</v>
      </c>
    </row>
    <row r="221" spans="33:35" x14ac:dyDescent="0.25">
      <c r="AG221" s="16">
        <v>220</v>
      </c>
      <c r="AH221" s="16">
        <f t="shared" si="12"/>
        <v>1</v>
      </c>
      <c r="AI221" s="16">
        <f t="shared" si="13"/>
        <v>226</v>
      </c>
    </row>
    <row r="222" spans="33:35" x14ac:dyDescent="0.25">
      <c r="AG222" s="16">
        <v>221</v>
      </c>
      <c r="AH222" s="16">
        <f t="shared" si="12"/>
        <v>1</v>
      </c>
      <c r="AI222" s="16">
        <f t="shared" si="13"/>
        <v>227</v>
      </c>
    </row>
    <row r="223" spans="33:35" x14ac:dyDescent="0.25">
      <c r="AG223" s="16">
        <v>222</v>
      </c>
      <c r="AH223" s="16">
        <f t="shared" si="12"/>
        <v>1</v>
      </c>
      <c r="AI223" s="16">
        <f t="shared" si="13"/>
        <v>228</v>
      </c>
    </row>
    <row r="224" spans="33:35" x14ac:dyDescent="0.25">
      <c r="AG224" s="16">
        <v>223</v>
      </c>
      <c r="AH224" s="16">
        <f t="shared" si="12"/>
        <v>1</v>
      </c>
      <c r="AI224" s="16">
        <f t="shared" si="13"/>
        <v>229</v>
      </c>
    </row>
    <row r="225" spans="33:35" x14ac:dyDescent="0.25">
      <c r="AG225" s="16">
        <v>224</v>
      </c>
      <c r="AH225" s="16">
        <f t="shared" si="12"/>
        <v>1</v>
      </c>
      <c r="AI225" s="16">
        <f t="shared" si="13"/>
        <v>230</v>
      </c>
    </row>
    <row r="226" spans="33:35" x14ac:dyDescent="0.25">
      <c r="AG226" s="16">
        <v>225</v>
      </c>
      <c r="AH226" s="16">
        <f t="shared" si="12"/>
        <v>1</v>
      </c>
      <c r="AI226" s="16">
        <f t="shared" si="13"/>
        <v>231</v>
      </c>
    </row>
    <row r="227" spans="33:35" x14ac:dyDescent="0.25">
      <c r="AG227" s="16">
        <v>226</v>
      </c>
      <c r="AH227" s="16">
        <f t="shared" si="12"/>
        <v>1</v>
      </c>
      <c r="AI227" s="16">
        <f t="shared" si="13"/>
        <v>232</v>
      </c>
    </row>
    <row r="228" spans="33:35" x14ac:dyDescent="0.25">
      <c r="AG228" s="16">
        <v>227</v>
      </c>
      <c r="AH228" s="16">
        <f t="shared" si="12"/>
        <v>1</v>
      </c>
      <c r="AI228" s="16">
        <f t="shared" si="13"/>
        <v>233</v>
      </c>
    </row>
    <row r="229" spans="33:35" x14ac:dyDescent="0.25">
      <c r="AG229" s="16">
        <v>228</v>
      </c>
      <c r="AH229" s="16">
        <f t="shared" si="12"/>
        <v>1</v>
      </c>
      <c r="AI229" s="16">
        <f t="shared" si="13"/>
        <v>234</v>
      </c>
    </row>
    <row r="230" spans="33:35" x14ac:dyDescent="0.25">
      <c r="AG230" s="16">
        <v>229</v>
      </c>
      <c r="AH230" s="16">
        <f t="shared" si="12"/>
        <v>1</v>
      </c>
      <c r="AI230" s="16">
        <f t="shared" si="13"/>
        <v>235</v>
      </c>
    </row>
    <row r="231" spans="33:35" x14ac:dyDescent="0.25">
      <c r="AG231" s="16">
        <v>230</v>
      </c>
      <c r="AH231" s="16">
        <f t="shared" si="12"/>
        <v>1</v>
      </c>
      <c r="AI231" s="16">
        <f t="shared" si="13"/>
        <v>236</v>
      </c>
    </row>
    <row r="232" spans="33:35" x14ac:dyDescent="0.25">
      <c r="AG232" s="16">
        <v>231</v>
      </c>
      <c r="AH232" s="16">
        <f t="shared" si="12"/>
        <v>1</v>
      </c>
      <c r="AI232" s="16">
        <f t="shared" si="13"/>
        <v>237</v>
      </c>
    </row>
    <row r="233" spans="33:35" x14ac:dyDescent="0.25">
      <c r="AG233" s="16">
        <v>232</v>
      </c>
      <c r="AH233" s="16">
        <f t="shared" si="12"/>
        <v>1</v>
      </c>
      <c r="AI233" s="16">
        <f t="shared" si="13"/>
        <v>238</v>
      </c>
    </row>
    <row r="234" spans="33:35" x14ac:dyDescent="0.25">
      <c r="AG234" s="16">
        <v>233</v>
      </c>
      <c r="AH234" s="16">
        <f t="shared" si="12"/>
        <v>1</v>
      </c>
      <c r="AI234" s="16">
        <f t="shared" si="13"/>
        <v>239</v>
      </c>
    </row>
    <row r="235" spans="33:35" x14ac:dyDescent="0.25">
      <c r="AG235" s="16">
        <v>234</v>
      </c>
      <c r="AH235" s="16">
        <f t="shared" si="12"/>
        <v>1</v>
      </c>
      <c r="AI235" s="16">
        <f t="shared" si="13"/>
        <v>240</v>
      </c>
    </row>
    <row r="236" spans="33:35" x14ac:dyDescent="0.25">
      <c r="AG236" s="16">
        <v>235</v>
      </c>
      <c r="AH236" s="16">
        <f t="shared" si="12"/>
        <v>1</v>
      </c>
      <c r="AI236" s="16">
        <f t="shared" si="13"/>
        <v>241</v>
      </c>
    </row>
    <row r="237" spans="33:35" x14ac:dyDescent="0.25">
      <c r="AG237" s="16">
        <v>236</v>
      </c>
      <c r="AH237" s="16">
        <f t="shared" si="12"/>
        <v>1</v>
      </c>
      <c r="AI237" s="16">
        <f t="shared" si="13"/>
        <v>242</v>
      </c>
    </row>
    <row r="238" spans="33:35" x14ac:dyDescent="0.25">
      <c r="AG238" s="16">
        <v>237</v>
      </c>
      <c r="AH238" s="16">
        <f t="shared" si="12"/>
        <v>1</v>
      </c>
      <c r="AI238" s="16">
        <f t="shared" si="13"/>
        <v>243</v>
      </c>
    </row>
    <row r="239" spans="33:35" x14ac:dyDescent="0.25">
      <c r="AG239" s="16">
        <v>238</v>
      </c>
      <c r="AH239" s="16">
        <f t="shared" si="12"/>
        <v>1</v>
      </c>
      <c r="AI239" s="16">
        <f t="shared" si="13"/>
        <v>244</v>
      </c>
    </row>
    <row r="240" spans="33:35" x14ac:dyDescent="0.25">
      <c r="AG240" s="16">
        <v>239</v>
      </c>
      <c r="AH240" s="16">
        <f t="shared" si="12"/>
        <v>1</v>
      </c>
      <c r="AI240" s="16">
        <f t="shared" si="13"/>
        <v>245</v>
      </c>
    </row>
    <row r="241" spans="33:35" x14ac:dyDescent="0.25">
      <c r="AG241" s="16">
        <v>240</v>
      </c>
      <c r="AH241" s="16">
        <f t="shared" si="12"/>
        <v>1</v>
      </c>
      <c r="AI241" s="16">
        <f t="shared" si="13"/>
        <v>246</v>
      </c>
    </row>
    <row r="242" spans="33:35" x14ac:dyDescent="0.25">
      <c r="AG242" s="16">
        <v>241</v>
      </c>
      <c r="AH242" s="16">
        <f t="shared" si="12"/>
        <v>1</v>
      </c>
      <c r="AI242" s="16">
        <f t="shared" si="13"/>
        <v>247</v>
      </c>
    </row>
    <row r="243" spans="33:35" x14ac:dyDescent="0.25">
      <c r="AG243" s="16">
        <v>242</v>
      </c>
      <c r="AH243" s="16">
        <f t="shared" si="12"/>
        <v>1</v>
      </c>
      <c r="AI243" s="16">
        <f t="shared" si="13"/>
        <v>248</v>
      </c>
    </row>
    <row r="244" spans="33:35" x14ac:dyDescent="0.25">
      <c r="AG244" s="16">
        <v>243</v>
      </c>
      <c r="AH244" s="16">
        <f t="shared" si="12"/>
        <v>1</v>
      </c>
      <c r="AI244" s="16">
        <f t="shared" si="13"/>
        <v>249</v>
      </c>
    </row>
    <row r="245" spans="33:35" x14ac:dyDescent="0.25">
      <c r="AG245" s="16">
        <v>244</v>
      </c>
      <c r="AH245" s="16">
        <f t="shared" si="12"/>
        <v>1</v>
      </c>
      <c r="AI245" s="16">
        <f t="shared" si="13"/>
        <v>250</v>
      </c>
    </row>
    <row r="246" spans="33:35" x14ac:dyDescent="0.25">
      <c r="AG246" s="16">
        <v>245</v>
      </c>
      <c r="AH246" s="16">
        <f t="shared" si="12"/>
        <v>1</v>
      </c>
      <c r="AI246" s="16">
        <f t="shared" si="13"/>
        <v>251</v>
      </c>
    </row>
    <row r="247" spans="33:35" x14ac:dyDescent="0.25">
      <c r="AG247" s="16">
        <v>246</v>
      </c>
      <c r="AH247" s="16">
        <f t="shared" si="12"/>
        <v>1</v>
      </c>
      <c r="AI247" s="16">
        <f t="shared" si="13"/>
        <v>252</v>
      </c>
    </row>
    <row r="248" spans="33:35" x14ac:dyDescent="0.25">
      <c r="AG248" s="16">
        <v>247</v>
      </c>
      <c r="AH248" s="16">
        <f t="shared" si="12"/>
        <v>1</v>
      </c>
      <c r="AI248" s="16">
        <f t="shared" si="13"/>
        <v>253</v>
      </c>
    </row>
    <row r="249" spans="33:35" x14ac:dyDescent="0.25">
      <c r="AG249" s="16">
        <v>248</v>
      </c>
      <c r="AH249" s="16">
        <f t="shared" si="12"/>
        <v>1</v>
      </c>
      <c r="AI249" s="16">
        <f t="shared" si="13"/>
        <v>254</v>
      </c>
    </row>
    <row r="250" spans="33:35" x14ac:dyDescent="0.25">
      <c r="AG250" s="16">
        <v>249</v>
      </c>
      <c r="AH250" s="16">
        <f t="shared" si="12"/>
        <v>1</v>
      </c>
      <c r="AI250" s="16">
        <f t="shared" si="13"/>
        <v>255</v>
      </c>
    </row>
    <row r="251" spans="33:35" x14ac:dyDescent="0.25">
      <c r="AG251" s="16">
        <v>250</v>
      </c>
      <c r="AH251" s="16">
        <f t="shared" si="12"/>
        <v>1</v>
      </c>
      <c r="AI251" s="16">
        <f t="shared" si="13"/>
        <v>256</v>
      </c>
    </row>
  </sheetData>
  <sheetProtection algorithmName="SHA-512" hashValue="q5DseVKv2nxJy48eH4iaoCRlZPO4uN3lKYeON8wevOJ12Z1/EQKDjAhyduYm6NzGNJO4+LKgqOA0mW8Zlb3jZg==" saltValue="upi5DfogFK0/PwzTRDX7Tw==" spinCount="100000" sheet="1" objects="1" scenarios="1"/>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Pickerl-Rechner</vt:lpstr>
      <vt:lpstr>Werte</vt:lpstr>
      <vt:lpstr>Hilfe</vt:lpstr>
      <vt:lpstr>'Pickerl-Rechner'!Druckbereich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Köck Florian (LK NÖ)</dc:creator>
  <cp:lastModifiedBy>Florian Koeck</cp:lastModifiedBy>
  <cp:revision>0</cp:revision>
  <dcterms:created xsi:type="dcterms:W3CDTF">2026-06-22T07:39:12Z</dcterms:created>
  <dcterms:modified xsi:type="dcterms:W3CDTF">2026-08-19T09:23:52Z</dcterms:modified>
  <dc:language>en-US</dc:language>
</cp:coreProperties>
</file>